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kaost\Downloads\"/>
    </mc:Choice>
  </mc:AlternateContent>
  <xr:revisionPtr revIDLastSave="0" documentId="13_ncr:1_{3AF23FE5-9B35-49DA-9745-297D0990F2D6}" xr6:coauthVersionLast="47" xr6:coauthVersionMax="47" xr10:uidLastSave="{00000000-0000-0000-0000-000000000000}"/>
  <bookViews>
    <workbookView xWindow="-120" yWindow="-120" windowWidth="20730" windowHeight="11040" tabRatio="923" activeTab="3" xr2:uid="{00000000-000D-0000-FFFF-FFFF00000000}"/>
  </bookViews>
  <sheets>
    <sheet name="1 Comercio Estado" sheetId="1" r:id="rId1"/>
    <sheet name="2 Comercio Capital" sheetId="3" r:id="rId2"/>
    <sheet name="3 Serviços Estado" sheetId="2" r:id="rId3"/>
    <sheet name="4 Serviços Capital" sheetId="4" r:id="rId4"/>
    <sheet name="5 SINDIAUTO" sheetId="5" r:id="rId5"/>
    <sheet name="6 SINDIFLORES" sheetId="7" r:id="rId6"/>
    <sheet name="7 SINDIOPTICA" sheetId="8" r:id="rId7"/>
    <sheet name="8 SINDINESFA" sheetId="9" r:id="rId8"/>
    <sheet name="9 SINCOQUIM" sheetId="10" r:id="rId9"/>
    <sheet name="10 SJRP" sheetId="11" r:id="rId10"/>
    <sheet name="11 ITAPEVA" sheetId="12" r:id="rId11"/>
    <sheet name="12 BOTUCATU" sheetId="13" r:id="rId12"/>
    <sheet name="13 JUNDIAÍ" sheetId="14" r:id="rId13"/>
    <sheet name="14 MATÃO" sheetId="15" r:id="rId14"/>
    <sheet name="15 PINDA" sheetId="16" r:id="rId15"/>
    <sheet name="16 SJC" sheetId="17" r:id="rId16"/>
    <sheet name="17 MIRASSOL" sheetId="18" r:id="rId17"/>
    <sheet name="18 VENCESLAU" sheetId="19" r:id="rId18"/>
    <sheet name="19 MOGI" sheetId="20" r:id="rId19"/>
    <sheet name="20 RIBEIRÃO" sheetId="21" r:id="rId20"/>
    <sheet name="21 JAÚ" sheetId="24" r:id="rId21"/>
    <sheet name="999 ESP" sheetId="26" r:id="rId22"/>
    <sheet name="transporte" sheetId="23" r:id="rId23"/>
    <sheet name="Planilha1" sheetId="27" r:id="rId24"/>
  </sheets>
  <externalReferences>
    <externalReference r:id="rId25"/>
  </externalReferences>
  <definedNames>
    <definedName name="Cidade">transporte!$B$34:$E$38</definedName>
    <definedName name="Comércio">transporte!$B$40:$E$42</definedName>
    <definedName name="grafico2">'14 MATÃO'!$J$2</definedName>
    <definedName name="Var.Ano">transporte!$C$44:$D$51</definedName>
    <definedName name="Var.mes">transporte!$B$44:$B$51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7" l="1"/>
  <c r="C22" i="27"/>
  <c r="B22" i="27"/>
  <c r="C21" i="27"/>
  <c r="B21" i="27"/>
  <c r="D21" i="27" s="1"/>
  <c r="B19" i="27"/>
  <c r="C20" i="27"/>
  <c r="B20" i="27"/>
  <c r="C19" i="27"/>
  <c r="C18" i="27"/>
  <c r="B18" i="27"/>
  <c r="D18" i="27" s="1"/>
  <c r="E18" i="27" s="1"/>
  <c r="C17" i="27"/>
  <c r="B17" i="27"/>
  <c r="C16" i="27"/>
  <c r="B16" i="27"/>
  <c r="C15" i="27"/>
  <c r="B15" i="27"/>
  <c r="C14" i="27"/>
  <c r="D14" i="27" s="1"/>
  <c r="E14" i="27" s="1"/>
  <c r="B14" i="27"/>
  <c r="C13" i="27"/>
  <c r="B13" i="27"/>
  <c r="C12" i="27"/>
  <c r="B12" i="27"/>
  <c r="C11" i="27"/>
  <c r="B11" i="27"/>
  <c r="C10" i="27"/>
  <c r="B10" i="27"/>
  <c r="C9" i="27"/>
  <c r="B9" i="27"/>
  <c r="C8" i="27"/>
  <c r="B8" i="27"/>
  <c r="C7" i="27"/>
  <c r="B7" i="27"/>
  <c r="C6" i="27"/>
  <c r="B6" i="27"/>
  <c r="C5" i="27"/>
  <c r="B5" i="27"/>
  <c r="C4" i="27"/>
  <c r="D4" i="27" s="1"/>
  <c r="E4" i="27" s="1"/>
  <c r="B4" i="27"/>
  <c r="C3" i="27"/>
  <c r="D3" i="27" s="1"/>
  <c r="E3" i="27" s="1"/>
  <c r="B3" i="27"/>
  <c r="C2" i="27"/>
  <c r="B2" i="27"/>
  <c r="C1" i="27"/>
  <c r="B1" i="27"/>
  <c r="B5" i="9" a="1"/>
  <c r="A4" i="10"/>
  <c r="G3" i="26"/>
  <c r="H24" i="2" a="1"/>
  <c r="J38" i="2" s="1"/>
  <c r="K32" i="1" a="1"/>
  <c r="H32" i="1" a="1"/>
  <c r="K23" i="1" a="1"/>
  <c r="H23" i="1" a="1"/>
  <c r="E15" i="10"/>
  <c r="B15" i="10" a="1"/>
  <c r="E14" i="10"/>
  <c r="B14" i="10" a="1"/>
  <c r="B6" i="10" a="1"/>
  <c r="B5" i="10" a="1"/>
  <c r="B16" i="9" a="1"/>
  <c r="B15" i="9" a="1"/>
  <c r="B14" i="9" a="1"/>
  <c r="B7" i="9" a="1"/>
  <c r="B6" i="9" a="1"/>
  <c r="E13" i="8"/>
  <c r="B13" i="8" a="1"/>
  <c r="E12" i="8"/>
  <c r="B12" i="8" a="1"/>
  <c r="B5" i="8" a="1"/>
  <c r="B4" i="8" a="1"/>
  <c r="B15" i="7" a="1"/>
  <c r="B14" i="7" a="1"/>
  <c r="B6" i="7" a="1"/>
  <c r="B5" i="7" a="1"/>
  <c r="B7" i="5" a="1"/>
  <c r="B6" i="5" a="1"/>
  <c r="B5" i="5" a="1"/>
  <c r="K24" i="4" a="1"/>
  <c r="H24" i="4" a="1"/>
  <c r="K6" i="4" a="1"/>
  <c r="H6" i="4" a="1"/>
  <c r="I20" i="4" s="1"/>
  <c r="G4" i="4"/>
  <c r="K24" i="2" a="1"/>
  <c r="K6" i="2" a="1"/>
  <c r="H6" i="2" a="1"/>
  <c r="K16" i="3" a="1"/>
  <c r="H16" i="3" a="1"/>
  <c r="K7" i="3" a="1"/>
  <c r="H7" i="3" a="1"/>
  <c r="D44" i="23" a="1"/>
  <c r="C44" i="23" a="1"/>
  <c r="B44" i="23" a="1"/>
  <c r="D34" i="26"/>
  <c r="C34" i="26"/>
  <c r="B34" i="26"/>
  <c r="B25" i="26"/>
  <c r="A24" i="26"/>
  <c r="E20" i="26"/>
  <c r="D20" i="26"/>
  <c r="C20" i="26"/>
  <c r="B20" i="26"/>
  <c r="A15" i="26"/>
  <c r="E10" i="26"/>
  <c r="D10" i="26"/>
  <c r="C10" i="26"/>
  <c r="B10" i="26"/>
  <c r="A3" i="26"/>
  <c r="A34" i="23" a="1"/>
  <c r="E34" i="23" a="1"/>
  <c r="A37" i="23"/>
  <c r="B37" i="23"/>
  <c r="C37" i="23"/>
  <c r="D37" i="23"/>
  <c r="E37" i="23"/>
  <c r="A38" i="23" a="1"/>
  <c r="E38" i="23"/>
  <c r="B40" i="23" a="1"/>
  <c r="E40" i="23" a="1"/>
  <c r="B42" i="23"/>
  <c r="C42" i="23"/>
  <c r="D42" i="23"/>
  <c r="E42" i="23"/>
  <c r="A3" i="20"/>
  <c r="G3" i="20"/>
  <c r="J38" i="4"/>
  <c r="I38" i="4"/>
  <c r="G1" i="26" a="1"/>
  <c r="F1" i="7" a="1"/>
  <c r="I2" i="8" a="1"/>
  <c r="I19" i="26" a="1"/>
  <c r="H2" i="8" a="1"/>
  <c r="F1" i="9" a="1"/>
  <c r="G1" i="7" a="1"/>
  <c r="D16" i="27" l="1"/>
  <c r="E16" i="27" s="1"/>
  <c r="D2" i="27"/>
  <c r="E2" i="27" s="1"/>
  <c r="I38" i="2"/>
  <c r="D22" i="27"/>
  <c r="E22" i="27" s="1"/>
  <c r="D20" i="27"/>
  <c r="E20" i="27" s="1"/>
  <c r="D19" i="27"/>
  <c r="E19" i="27" s="1"/>
  <c r="D17" i="27"/>
  <c r="E17" i="27" s="1"/>
  <c r="D15" i="27"/>
  <c r="E15" i="27" s="1"/>
  <c r="D13" i="27"/>
  <c r="E13" i="27" s="1"/>
  <c r="D12" i="27"/>
  <c r="E12" i="27" s="1"/>
  <c r="D11" i="27"/>
  <c r="E11" i="27" s="1"/>
  <c r="D10" i="27"/>
  <c r="E10" i="27" s="1"/>
  <c r="D9" i="27"/>
  <c r="E9" i="27" s="1"/>
  <c r="D8" i="27"/>
  <c r="E8" i="27" s="1"/>
  <c r="D7" i="27"/>
  <c r="E7" i="27" s="1"/>
  <c r="D6" i="27"/>
  <c r="E6" i="27" s="1"/>
  <c r="D5" i="27"/>
  <c r="E5" i="27" s="1"/>
  <c r="J20" i="4"/>
  <c r="I10" i="3"/>
  <c r="J10" i="3"/>
  <c r="D16" i="7"/>
  <c r="C16" i="7"/>
  <c r="C7" i="7"/>
  <c r="D7" i="7"/>
  <c r="C7" i="10"/>
  <c r="D7" i="10"/>
  <c r="I26" i="1"/>
  <c r="J26" i="1"/>
  <c r="C10" i="24"/>
  <c r="D10" i="24"/>
  <c r="E10" i="24"/>
  <c r="B10" i="24"/>
  <c r="A4" i="7"/>
  <c r="F1" i="5"/>
  <c r="G4" i="2"/>
  <c r="C34" i="24"/>
  <c r="D34" i="24"/>
  <c r="B34" i="24"/>
  <c r="B23" i="24" s="1"/>
  <c r="C20" i="24"/>
  <c r="D20" i="24"/>
  <c r="E20" i="24"/>
  <c r="B20" i="24"/>
  <c r="B25" i="24"/>
  <c r="A24" i="24"/>
  <c r="A15" i="24"/>
  <c r="G3" i="24"/>
  <c r="A3" i="24"/>
  <c r="B34" i="18"/>
  <c r="B23" i="18" s="1"/>
  <c r="C34" i="18"/>
  <c r="D34" i="18"/>
  <c r="A5" i="5"/>
  <c r="A10" i="8"/>
  <c r="A2" i="8"/>
  <c r="B34" i="20"/>
  <c r="B23" i="20" s="1"/>
  <c r="C34" i="20"/>
  <c r="D34" i="20"/>
  <c r="A14" i="9"/>
  <c r="E14" i="8"/>
  <c r="G3" i="10" a="1"/>
  <c r="G1" i="24" a="1"/>
  <c r="B14" i="24" l="1" a="1"/>
  <c r="I20" i="2"/>
  <c r="J20" i="2"/>
  <c r="E20" i="14"/>
  <c r="E20" i="15"/>
  <c r="E20" i="16"/>
  <c r="E20" i="17"/>
  <c r="E20" i="18"/>
  <c r="E20" i="19"/>
  <c r="E20" i="20"/>
  <c r="E20" i="21"/>
  <c r="E20" i="13"/>
  <c r="E20" i="12"/>
  <c r="E10" i="13"/>
  <c r="E10" i="14"/>
  <c r="E10" i="15"/>
  <c r="E10" i="16"/>
  <c r="E10" i="17"/>
  <c r="E10" i="18"/>
  <c r="E10" i="19"/>
  <c r="E10" i="20"/>
  <c r="E10" i="21"/>
  <c r="E10" i="12"/>
  <c r="D10" i="14"/>
  <c r="D10" i="13"/>
  <c r="D10" i="15"/>
  <c r="D10" i="16"/>
  <c r="D10" i="17"/>
  <c r="D10" i="18"/>
  <c r="D10" i="19"/>
  <c r="D10" i="20"/>
  <c r="D10" i="21"/>
  <c r="D10" i="12"/>
  <c r="E10" i="11"/>
  <c r="C10" i="11"/>
  <c r="B10" i="11"/>
  <c r="E16" i="10"/>
  <c r="O15" i="5"/>
  <c r="C14" i="8"/>
  <c r="D10" i="11"/>
  <c r="D14" i="8"/>
  <c r="A5" i="9"/>
  <c r="C6" i="8"/>
  <c r="D6" i="8"/>
  <c r="A3" i="11"/>
  <c r="A15" i="11"/>
  <c r="B20" i="11"/>
  <c r="C20" i="11"/>
  <c r="D20" i="11"/>
  <c r="E20" i="11"/>
  <c r="A24" i="11"/>
  <c r="B25" i="11"/>
  <c r="B34" i="11"/>
  <c r="B23" i="11" s="1"/>
  <c r="C34" i="11"/>
  <c r="D34" i="11"/>
  <c r="G3" i="16"/>
  <c r="D34" i="21"/>
  <c r="C34" i="21"/>
  <c r="B34" i="21"/>
  <c r="B23" i="21" s="1"/>
  <c r="B25" i="21"/>
  <c r="A24" i="21"/>
  <c r="D20" i="21"/>
  <c r="C20" i="21"/>
  <c r="B20" i="21"/>
  <c r="A15" i="21"/>
  <c r="C10" i="21"/>
  <c r="B10" i="21"/>
  <c r="G3" i="21"/>
  <c r="A3" i="21"/>
  <c r="B25" i="20"/>
  <c r="A24" i="20"/>
  <c r="D20" i="20"/>
  <c r="C20" i="20"/>
  <c r="B20" i="20"/>
  <c r="A15" i="20"/>
  <c r="C10" i="20"/>
  <c r="B10" i="20"/>
  <c r="D34" i="19"/>
  <c r="C34" i="19"/>
  <c r="B34" i="19"/>
  <c r="B23" i="19" s="1"/>
  <c r="B25" i="19"/>
  <c r="A24" i="19"/>
  <c r="D20" i="19"/>
  <c r="C20" i="19"/>
  <c r="B20" i="19"/>
  <c r="A15" i="19"/>
  <c r="C10" i="19"/>
  <c r="B10" i="19"/>
  <c r="G3" i="19"/>
  <c r="A3" i="19"/>
  <c r="B25" i="18"/>
  <c r="A24" i="18"/>
  <c r="D20" i="18"/>
  <c r="C20" i="18"/>
  <c r="B20" i="18"/>
  <c r="A15" i="18"/>
  <c r="C10" i="18"/>
  <c r="B10" i="18"/>
  <c r="G3" i="18"/>
  <c r="A3" i="18"/>
  <c r="D34" i="17"/>
  <c r="C34" i="17"/>
  <c r="B34" i="17"/>
  <c r="B23" i="17" s="1"/>
  <c r="B25" i="17"/>
  <c r="A24" i="17"/>
  <c r="D20" i="17"/>
  <c r="C20" i="17"/>
  <c r="B20" i="17"/>
  <c r="A15" i="17"/>
  <c r="C10" i="17"/>
  <c r="B10" i="17"/>
  <c r="G3" i="17"/>
  <c r="A3" i="17"/>
  <c r="D34" i="16"/>
  <c r="C34" i="16"/>
  <c r="B34" i="16"/>
  <c r="B23" i="16" s="1"/>
  <c r="B25" i="16"/>
  <c r="A24" i="16"/>
  <c r="D20" i="16"/>
  <c r="C20" i="16"/>
  <c r="B20" i="16"/>
  <c r="B14" i="16" s="1" a="1"/>
  <c r="A15" i="16"/>
  <c r="C10" i="16"/>
  <c r="B10" i="16"/>
  <c r="A3" i="16"/>
  <c r="D34" i="15"/>
  <c r="C34" i="15"/>
  <c r="B34" i="15"/>
  <c r="B23" i="15" s="1"/>
  <c r="B25" i="15"/>
  <c r="A24" i="15"/>
  <c r="D20" i="15"/>
  <c r="C20" i="15"/>
  <c r="B20" i="15"/>
  <c r="A15" i="15"/>
  <c r="C10" i="15"/>
  <c r="B10" i="15"/>
  <c r="G3" i="15"/>
  <c r="A3" i="15"/>
  <c r="D34" i="14"/>
  <c r="C34" i="14"/>
  <c r="B34" i="14"/>
  <c r="B23" i="14" s="1"/>
  <c r="B25" i="14"/>
  <c r="A24" i="14"/>
  <c r="D20" i="14"/>
  <c r="C20" i="14"/>
  <c r="B20" i="14"/>
  <c r="A15" i="14"/>
  <c r="C10" i="14"/>
  <c r="B10" i="14"/>
  <c r="G3" i="14"/>
  <c r="A3" i="14"/>
  <c r="D34" i="13"/>
  <c r="C34" i="13"/>
  <c r="B34" i="13"/>
  <c r="B23" i="13" s="1"/>
  <c r="B25" i="13"/>
  <c r="A24" i="13"/>
  <c r="D20" i="13"/>
  <c r="C20" i="13"/>
  <c r="B20" i="13"/>
  <c r="A15" i="13"/>
  <c r="C10" i="13"/>
  <c r="B10" i="13"/>
  <c r="G3" i="13"/>
  <c r="A3" i="13"/>
  <c r="D34" i="12"/>
  <c r="C34" i="12"/>
  <c r="B34" i="12"/>
  <c r="B23" i="12" s="1"/>
  <c r="B25" i="12"/>
  <c r="A24" i="12"/>
  <c r="D20" i="12"/>
  <c r="C20" i="12"/>
  <c r="B20" i="12"/>
  <c r="A15" i="12"/>
  <c r="C10" i="12"/>
  <c r="B10" i="12"/>
  <c r="G3" i="12"/>
  <c r="A3" i="12"/>
  <c r="G3" i="11"/>
  <c r="I19" i="3"/>
  <c r="I35" i="1"/>
  <c r="G1" i="18" a="1"/>
  <c r="G1" i="16" a="1"/>
  <c r="G1" i="20" a="1"/>
  <c r="G1" i="12" a="1"/>
  <c r="G1" i="15" a="1"/>
  <c r="G1" i="11" a="1"/>
  <c r="G1" i="13" a="1"/>
  <c r="G1" i="21" a="1"/>
  <c r="G1" i="14" a="1"/>
  <c r="G1" i="19" a="1"/>
  <c r="G1" i="17" a="1"/>
  <c r="B14" i="14" l="1" a="1"/>
  <c r="B14" i="14" s="1"/>
  <c r="B14" i="20" a="1"/>
  <c r="B14" i="20" s="1"/>
  <c r="B14" i="19" a="1"/>
  <c r="B14" i="15" a="1"/>
  <c r="B14" i="21" a="1"/>
  <c r="B14" i="12" a="1"/>
  <c r="B14" i="13" a="1"/>
  <c r="B14" i="17" a="1"/>
  <c r="B14" i="17" s="1"/>
  <c r="B14" i="18" a="1"/>
  <c r="B14" i="11" a="1"/>
  <c r="J19" i="3"/>
  <c r="J35" i="1"/>
  <c r="C16" i="10"/>
  <c r="B16" i="10"/>
  <c r="D16" i="10"/>
  <c r="E14" i="2"/>
  <c r="E13" i="2" s="1"/>
  <c r="E12" i="2" s="1"/>
  <c r="E11" i="2" s="1"/>
  <c r="E10" i="2" s="1"/>
  <c r="E9" i="2" s="1"/>
  <c r="E8" i="2" s="1"/>
  <c r="E7" i="2" s="1"/>
  <c r="E6" i="2" s="1"/>
  <c r="E5" i="2" s="1"/>
  <c r="E14" i="4"/>
  <c r="E13" i="4" s="1"/>
  <c r="E12" i="4" s="1"/>
  <c r="E11" i="4" s="1"/>
  <c r="E10" i="4" s="1"/>
  <c r="E9" i="4" s="1"/>
  <c r="E8" i="4" s="1"/>
  <c r="E7" i="4" s="1"/>
  <c r="E6" i="4" s="1"/>
  <c r="E5" i="4" s="1"/>
  <c r="E14" i="1"/>
  <c r="E13" i="1" s="1"/>
  <c r="E12" i="1" s="1"/>
  <c r="E11" i="1" s="1"/>
  <c r="E10" i="1" s="1"/>
  <c r="E9" i="1" s="1"/>
  <c r="E8" i="1" s="1"/>
  <c r="E7" i="1" s="1"/>
  <c r="E6" i="1" s="1"/>
  <c r="E5" i="1" s="1"/>
  <c r="E14" i="3"/>
  <c r="E13" i="3" s="1"/>
  <c r="E12" i="3" s="1"/>
  <c r="E11" i="3" s="1"/>
  <c r="E10" i="3" s="1"/>
  <c r="E9" i="3" s="1"/>
  <c r="E8" i="3" s="1"/>
  <c r="E7" i="3" s="1"/>
  <c r="E6" i="3" s="1"/>
  <c r="E5" i="3" s="1"/>
  <c r="D44" i="23"/>
  <c r="C44" i="23"/>
  <c r="B44" i="23"/>
  <c r="E40" i="23"/>
  <c r="B40" i="23"/>
  <c r="A38" i="23"/>
  <c r="E34" i="23"/>
  <c r="A34" i="23"/>
  <c r="I19" i="26"/>
  <c r="G1" i="26"/>
  <c r="B14" i="24"/>
  <c r="G1" i="24"/>
  <c r="B14" i="21"/>
  <c r="G1" i="21"/>
  <c r="G1" i="20"/>
  <c r="B14" i="19"/>
  <c r="G1" i="19"/>
  <c r="B14" i="18"/>
  <c r="G1" i="18"/>
  <c r="G1" i="17"/>
  <c r="B14" i="16"/>
  <c r="G1" i="16"/>
  <c r="B14" i="15"/>
  <c r="G1" i="15"/>
  <c r="G1" i="14"/>
  <c r="B14" i="13"/>
  <c r="G1" i="13"/>
  <c r="B14" i="12"/>
  <c r="G1" i="12"/>
  <c r="B14" i="11"/>
  <c r="G1" i="11"/>
  <c r="B15" i="10"/>
  <c r="B14" i="10"/>
  <c r="B6" i="10"/>
  <c r="B5" i="10"/>
  <c r="G3" i="10"/>
  <c r="B16" i="9"/>
  <c r="L7" i="9" s="1" a="1"/>
  <c r="B15" i="9"/>
  <c r="B14" i="9"/>
  <c r="L7" i="9"/>
  <c r="B7" i="9"/>
  <c r="G7" i="9" s="1" a="1"/>
  <c r="G7" i="9" s="1"/>
  <c r="B6" i="9"/>
  <c r="B5" i="9"/>
  <c r="F1" i="9"/>
  <c r="B13" i="8"/>
  <c r="B12" i="8"/>
  <c r="B5" i="8"/>
  <c r="B4" i="8"/>
  <c r="B6" i="8" s="1"/>
  <c r="I2" i="8"/>
  <c r="H2" i="8"/>
  <c r="B15" i="7"/>
  <c r="B14" i="7"/>
  <c r="B6" i="7"/>
  <c r="B5" i="7"/>
  <c r="B7" i="7" s="1"/>
  <c r="G1" i="7"/>
  <c r="F1" i="7"/>
  <c r="M17" i="5"/>
  <c r="B7" i="5"/>
  <c r="M17" i="5" s="1" a="1"/>
  <c r="B6" i="5"/>
  <c r="B5" i="5"/>
  <c r="K24" i="4"/>
  <c r="K38" i="4" s="1"/>
  <c r="H24" i="4"/>
  <c r="H38" i="4" s="1"/>
  <c r="B21" i="4" s="1" a="1"/>
  <c r="B21" i="4" s="1"/>
  <c r="K6" i="4"/>
  <c r="K20" i="4" s="1"/>
  <c r="H6" i="4"/>
  <c r="H20" i="4" s="1"/>
  <c r="K24" i="2"/>
  <c r="K38" i="2" s="1"/>
  <c r="H24" i="2"/>
  <c r="H38" i="2" s="1"/>
  <c r="K6" i="2"/>
  <c r="K20" i="2" s="1"/>
  <c r="H6" i="2"/>
  <c r="H20" i="2" s="1"/>
  <c r="K16" i="3"/>
  <c r="K19" i="3" s="1"/>
  <c r="H16" i="3"/>
  <c r="H19" i="3" s="1"/>
  <c r="K7" i="3"/>
  <c r="K10" i="3" s="1"/>
  <c r="H7" i="3"/>
  <c r="H10" i="3" s="1"/>
  <c r="K32" i="1"/>
  <c r="K35" i="1" s="1"/>
  <c r="H32" i="1"/>
  <c r="H35" i="1" s="1"/>
  <c r="K23" i="1"/>
  <c r="K26" i="1" s="1"/>
  <c r="H23" i="1"/>
  <c r="H26" i="1" s="1"/>
  <c r="B21" i="3" l="1" a="1"/>
  <c r="B21" i="3" s="1"/>
  <c r="B14" i="8"/>
  <c r="B7" i="10"/>
  <c r="B21" i="2" a="1"/>
  <c r="B21" i="2" s="1"/>
  <c r="B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Bertini</author>
  </authors>
  <commentList>
    <comment ref="A1" authorId="0" shapeId="0" xr:uid="{12EE76C1-CD55-4359-8159-EAB6FBF66073}">
      <text>
        <r>
          <rPr>
            <b/>
            <sz val="9"/>
            <color indexed="81"/>
            <rFont val="Segoe UI"/>
            <charset val="1"/>
          </rPr>
          <t>Edson Bertini:</t>
        </r>
        <r>
          <rPr>
            <sz val="9"/>
            <color indexed="81"/>
            <rFont val="Segoe UI"/>
            <charset val="1"/>
          </rPr>
          <t xml:space="preserve">
Dados do mês
</t>
        </r>
      </text>
    </comment>
    <comment ref="A17" authorId="0" shapeId="0" xr:uid="{F795BE52-58B3-4544-B20B-CBC0E360C502}">
      <text>
        <r>
          <rPr>
            <b/>
            <sz val="9"/>
            <color indexed="81"/>
            <rFont val="Segoe UI"/>
            <charset val="1"/>
          </rPr>
          <t>Edson Bertini:</t>
        </r>
        <r>
          <rPr>
            <sz val="9"/>
            <color indexed="81"/>
            <rFont val="Segoe UI"/>
            <charset val="1"/>
          </rPr>
          <t xml:space="preserve">
acumulado no ano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<sst xmlns="http://schemas.openxmlformats.org/spreadsheetml/2006/main" count="1886" uniqueCount="203">
  <si>
    <t>Total</t>
  </si>
  <si>
    <t>Admitidos</t>
  </si>
  <si>
    <t>Desligados</t>
  </si>
  <si>
    <t>Período</t>
  </si>
  <si>
    <t>Estoque</t>
  </si>
  <si>
    <t>Elaboração e Cálculos: FecomercioSP</t>
  </si>
  <si>
    <t>Estoque e movimentação do emprego celetista no comércio do Estado de São Paulo</t>
  </si>
  <si>
    <t>Saldo</t>
  </si>
  <si>
    <t>Fonte: CAGED (até dez/19) e Novo Caged (a partir de jan/20)</t>
  </si>
  <si>
    <t>Estoque e movimentação do emprego celetista nos serviços da Cidade de São Paulo</t>
  </si>
  <si>
    <t>Estoque e movimentação do emprego celetista nos serviços do Estado de São Paulo</t>
  </si>
  <si>
    <t>Estoque e movimentação do emprego celetista no comércio da cidade de São Paulo</t>
  </si>
  <si>
    <t>Movimentação do emprego formal no Estado de São Paulo - Comércio</t>
  </si>
  <si>
    <t>varejo de Automóveis, Caminhonetas e Utilitários Usados</t>
  </si>
  <si>
    <t>Acumulado 12 meses</t>
  </si>
  <si>
    <t>acumulado no ano</t>
  </si>
  <si>
    <t>Fonte: Ministério do Trabalho</t>
  </si>
  <si>
    <t>Saldo de emprego celetista: Varejo de Automóveis Caminhonetas e Utilitários Usados</t>
  </si>
  <si>
    <t>Administração Pública, Defesa e Seguridade Social</t>
  </si>
  <si>
    <t>Educação</t>
  </si>
  <si>
    <t>Saúde Humana e Serviços Sociais</t>
  </si>
  <si>
    <t>Alojamento e Alimentação</t>
  </si>
  <si>
    <t>Atividades Administrativas e Serviços Complementares</t>
  </si>
  <si>
    <t>ATIVIDADES</t>
  </si>
  <si>
    <t>ADMITIDOS</t>
  </si>
  <si>
    <t>DESLIGADOS</t>
  </si>
  <si>
    <t>SALDO</t>
  </si>
  <si>
    <t>Atividades Financeiras de Seguros e Serviços Relacionados</t>
  </si>
  <si>
    <t>Atividades Imobiliárias</t>
  </si>
  <si>
    <t>Atividades Profissionais, Científicas e Técnicas</t>
  </si>
  <si>
    <t>Informação e Comunicação</t>
  </si>
  <si>
    <t>Artes, Cultura, Esporte e Recreação</t>
  </si>
  <si>
    <t>Organismos Internacionais e Otras Instituições Extraterritoriais</t>
  </si>
  <si>
    <t>Outras Atividades de Serviços</t>
  </si>
  <si>
    <t>Serviços Domésticos</t>
  </si>
  <si>
    <t>Transporte Armazenagem e Correio</t>
  </si>
  <si>
    <t>MOVIMENTAÇÃO DO EMPREGO CELETISTA - SERVIÇOS - ESP - ACUMULADO NO ANO</t>
  </si>
  <si>
    <t xml:space="preserve">Movimentação do Emprego Celetista - Comércio - ESP </t>
  </si>
  <si>
    <t>Atividades</t>
  </si>
  <si>
    <t xml:space="preserve">Estoque </t>
  </si>
  <si>
    <t>Comércio e Reparação de Veículos</t>
  </si>
  <si>
    <t>Comércio Atacadista</t>
  </si>
  <si>
    <t>Comércio Varejista</t>
  </si>
  <si>
    <t>Acumulado no ano</t>
  </si>
  <si>
    <t>Movimentação do Emprego Celetista - Comércio - Capital</t>
  </si>
  <si>
    <t>https://app.powerbi.com/view?r=eyJrIjoiNWI5NWI0ODEtYmZiYy00Mjg3LTkzNWUtY2UyYjIwMDE1YWI2IiwidCI6IjNlYzkyOTY5LTVhNTEtNGYxOC04YWM5LWVmOThmYmFmYTk3OCJ9&amp;pageName=ReportSectionb52b07ec3b5f3ac6c749</t>
  </si>
  <si>
    <t>Plantas e Flores Naturais</t>
  </si>
  <si>
    <t xml:space="preserve">Outros Produtos </t>
  </si>
  <si>
    <t>Ac. no ano</t>
  </si>
  <si>
    <t>Saldo de emprego celetista - ESP</t>
  </si>
  <si>
    <t>Plantas e Flores</t>
  </si>
  <si>
    <t>Outros Produtos</t>
  </si>
  <si>
    <t>Saldo do emprego celetista dos CNES de representação do Sincoquim</t>
  </si>
  <si>
    <t>Produtos Químicos e Petroquímicos, Exceto Agroquímicos</t>
  </si>
  <si>
    <t>Defensivos Agrícolas, Adubos, Fertilizantes e Corretivos do Solo</t>
  </si>
  <si>
    <t>SINCOQUIM - COMÉRCIO ATACADISTA</t>
  </si>
  <si>
    <t>São José do Rio Preto</t>
  </si>
  <si>
    <t>Grupamento</t>
  </si>
  <si>
    <t>Agropecuária</t>
  </si>
  <si>
    <t>Indústria</t>
  </si>
  <si>
    <t>Construção</t>
  </si>
  <si>
    <t>Comércio</t>
  </si>
  <si>
    <t>Serviços</t>
  </si>
  <si>
    <t>Fonte: Caged</t>
  </si>
  <si>
    <t>Elaboração e cálculos: FecomercioSP</t>
  </si>
  <si>
    <t>Comércio e Reparação de Veículos Automotores e Motocicletas</t>
  </si>
  <si>
    <t>Comércio por Atacado, Exceto Veículos Automotores e Motocicletas</t>
  </si>
  <si>
    <t>Total do Comércio</t>
  </si>
  <si>
    <t>CNAE 2.0 - Grupo Comércio Varejista</t>
  </si>
  <si>
    <t>Ano</t>
  </si>
  <si>
    <t>Artigos Culturais, Recreativos e Esportivos</t>
  </si>
  <si>
    <t>Combustíveis para Veículos Automotores</t>
  </si>
  <si>
    <t>Equipamentos de Informática e Comunicação</t>
  </si>
  <si>
    <t>Material de Construção</t>
  </si>
  <si>
    <t>Produtos Alimentícios, Bebidas e Fumo</t>
  </si>
  <si>
    <t>Produtos Farmacêuticos, Perfumaria e Cosméticos e Artigos Médicos, ópticos e Ortopédicos</t>
  </si>
  <si>
    <t>Produtos Novos não Especificados Anteriormente e de Produtos Usados</t>
  </si>
  <si>
    <t>Hipermercados e supermercados</t>
  </si>
  <si>
    <t>Total do Comércio Varejista</t>
  </si>
  <si>
    <t>Itapeva</t>
  </si>
  <si>
    <t>Botucatu</t>
  </si>
  <si>
    <t>Jundiaí</t>
  </si>
  <si>
    <t>Matão</t>
  </si>
  <si>
    <t>Pindamonhangaba</t>
  </si>
  <si>
    <t>São José dos Campos</t>
  </si>
  <si>
    <t>Mirassol</t>
  </si>
  <si>
    <t>Presidente Venceslau</t>
  </si>
  <si>
    <t>Mogi-Guaçu</t>
  </si>
  <si>
    <t>Ribeirão Preto</t>
  </si>
  <si>
    <t>VERIFICAÇÃO</t>
  </si>
  <si>
    <t>Grupamento - Comércio Varejista</t>
  </si>
  <si>
    <t>Artigos Fotográficos e para Filmagem</t>
  </si>
  <si>
    <t>Artigos de óptica</t>
  </si>
  <si>
    <t>Fonte: Ministério do Trabalho / Elaboração e cálculos: FecomercioSP</t>
  </si>
  <si>
    <t>Saldo do emprego celetista: varejo paulista de optica e artigos fotográficos e para filmagem</t>
  </si>
  <si>
    <t>Comércio Atacadista de Resíduos e Sucatas Metálicos</t>
  </si>
  <si>
    <t>Acumulado em 12 meses</t>
  </si>
  <si>
    <t>Saldo do emprego celetista: atacado paulista de resíduos e sucatas metálicos</t>
  </si>
  <si>
    <t>admitidos</t>
  </si>
  <si>
    <t>deligados</t>
  </si>
  <si>
    <t>ac 2024</t>
  </si>
  <si>
    <t>saldo</t>
  </si>
  <si>
    <t>SÃO PAULO</t>
  </si>
  <si>
    <t>BRASIL</t>
  </si>
  <si>
    <r>
      <t xml:space="preserve">Movimentação do emprego formal no </t>
    </r>
    <r>
      <rPr>
        <b/>
        <sz val="11"/>
        <color theme="0"/>
        <rFont val="Calibri"/>
        <family val="2"/>
        <scheme val="minor"/>
      </rPr>
      <t>Brasil</t>
    </r>
  </si>
  <si>
    <r>
      <t xml:space="preserve">Movimentação do emprego formal no </t>
    </r>
    <r>
      <rPr>
        <b/>
        <sz val="11"/>
        <color theme="0"/>
        <rFont val="Calibri"/>
        <family val="2"/>
        <scheme val="minor"/>
      </rPr>
      <t xml:space="preserve">Estado de São Paulo </t>
    </r>
  </si>
  <si>
    <t>ac 12 meses</t>
  </si>
  <si>
    <t>desligados</t>
  </si>
  <si>
    <t>Grande Grupamento</t>
  </si>
  <si>
    <t>CNAE 2.0 Seção</t>
  </si>
  <si>
    <t>CNAE 2.0 Divisão</t>
  </si>
  <si>
    <t>Tempo de Emprego (Desligados)</t>
  </si>
  <si>
    <t>Estoque Mensal</t>
  </si>
  <si>
    <t>Vr. Relativa</t>
  </si>
  <si>
    <t>Comércio, reparação de veículos automotores e motocicletas</t>
  </si>
  <si>
    <t>Comércio, Reparação de Veículos Automotores e Motocicletas</t>
  </si>
  <si>
    <t>Administração pública, defesa, seguridade social, educação, saúde humana e serviços sociais</t>
  </si>
  <si>
    <t>Alojamento e alimentação</t>
  </si>
  <si>
    <t>Informação, comunicação e atividades financeiras, imoboliárias, profissionais e administrativas</t>
  </si>
  <si>
    <t>Outros serviços</t>
  </si>
  <si>
    <t>Serviços domésticos</t>
  </si>
  <si>
    <t>Transporte, armazenagem e correio</t>
  </si>
  <si>
    <t>Atividades Financeiras, de Seguros e Serviços Relacionados</t>
  </si>
  <si>
    <t>Organismos Internacionais e Outras Instituições Extraterritoriais</t>
  </si>
  <si>
    <t>CNAE 2.0 Grupo</t>
  </si>
  <si>
    <t>CNAE 2.0 Classe</t>
  </si>
  <si>
    <t>CNAE 2.0 Subclasse</t>
  </si>
  <si>
    <t>Comércio de Veículos Automotores</t>
  </si>
  <si>
    <t>Comércio a Varejo e por Atacado de Veículos Automotores</t>
  </si>
  <si>
    <t>Comércio a Varejo de Automóveis, Camionetas e Utilitários Usados</t>
  </si>
  <si>
    <t>Comércio Varejista de Produtos Novos não Especificados Anteriormente e de Produtos Usados</t>
  </si>
  <si>
    <t>Comércio Varejista de Outros Produtos Novos não Especificados Anteriormente</t>
  </si>
  <si>
    <t>Comércio Varejista de Artigos Fotográficos e para Filmagem</t>
  </si>
  <si>
    <t>Comércio Atacadista Especializado em Outros Produtos</t>
  </si>
  <si>
    <t>Comércio Atacadista de Resíduos e Sucatas</t>
  </si>
  <si>
    <t>Comércio Varejista de Artigos Culturais, Recreativos e Esportivos</t>
  </si>
  <si>
    <t>Comércio Varejista de Combustíveis para Veículos Automotores</t>
  </si>
  <si>
    <t>Comércio Varejista de Equipamentos de Informática e Comunicação</t>
  </si>
  <si>
    <t>Comércio Varejista de Material de Construção</t>
  </si>
  <si>
    <t>Comércio Varejista de Produtos Alimentícios, Bebidas e Fumo</t>
  </si>
  <si>
    <t>Comércio Varejista de Produtos Farmacêuticos, Perfumaria e Cosméticos e Artigos Médicos, ópticos e Ortopédicos</t>
  </si>
  <si>
    <t>Comércio Varejista Não-Especializado</t>
  </si>
  <si>
    <t>Comércio Varejista de Outros Produtos não Especificados Anteriormente</t>
  </si>
  <si>
    <t>Comércio Atacadista de Defensivos Agrícolas, Adubos, Fertilizantes e Corretivos do Solo</t>
  </si>
  <si>
    <t>Mês</t>
  </si>
  <si>
    <t>mês</t>
  </si>
  <si>
    <t>Comércio Varejista de Artigos de óptica</t>
  </si>
  <si>
    <t>Comércio Atacadista de Produtos Químicos e Petroquímicos, Exceto Agroquímicos</t>
  </si>
  <si>
    <t>JAÚ</t>
  </si>
  <si>
    <t>Comércio Varejista de Plantas e Flores Naturais</t>
  </si>
  <si>
    <t>ac 2025</t>
  </si>
  <si>
    <t>Não Identificado</t>
  </si>
  <si>
    <t>(Em branco)</t>
  </si>
  <si>
    <t>NO MÊS</t>
  </si>
  <si>
    <t>ACUMULADO NO ANO</t>
  </si>
  <si>
    <t>ESTOQUE</t>
  </si>
  <si>
    <t>MÊS</t>
  </si>
  <si>
    <t>AC. ANO</t>
  </si>
  <si>
    <t>COMPL 12 MESES</t>
  </si>
  <si>
    <t>Comércio Varejista de Animais Vivos e de Artigos e Alimentos para Animais de Estimação</t>
  </si>
  <si>
    <t>Comércio Varejista de Armas e Munições</t>
  </si>
  <si>
    <t>Comércio Varejista de Equipamentos para Escritório</t>
  </si>
  <si>
    <t>Comércio Varejista de Fogos de Artifício e Artigos Pirotécnicos</t>
  </si>
  <si>
    <t>Comércio Varejista de Objetos de Arte</t>
  </si>
  <si>
    <t>Comércio Varejista de Produtos Saneantes Domissanitários</t>
  </si>
  <si>
    <t>Comércio Varejista de Suvenires, Bijuterias e Artesanatos</t>
  </si>
  <si>
    <t>AC ANO</t>
  </si>
  <si>
    <t>FILMAGEM</t>
  </si>
  <si>
    <t>OTICAS</t>
  </si>
  <si>
    <t>ESTADO SP</t>
  </si>
  <si>
    <t>ANO</t>
  </si>
  <si>
    <t xml:space="preserve"> </t>
  </si>
  <si>
    <t>Comércio Atacadista de Combustíveis Sólidos, Líquidos e Gasosos, Exceto Gás Natural e Glp</t>
  </si>
  <si>
    <t>Comércio Atacadista de Gás LiquEfeito de Petróleo (Glp)</t>
  </si>
  <si>
    <t>Comércio Atacadista de Papel e Papelão em Bruto e de Embalagens</t>
  </si>
  <si>
    <t>Comércio Atacadista de Produtos Siderúrgicos e Metalúrgicos, Exceto para Construção</t>
  </si>
  <si>
    <t>Comércio Atacadista Especializado de Outros Produtos Intermediários não Especificados Anteriormente</t>
  </si>
  <si>
    <t>ac.12 m.</t>
  </si>
  <si>
    <t>Estado de SP</t>
  </si>
  <si>
    <t>ano</t>
  </si>
  <si>
    <t>compl12m</t>
  </si>
  <si>
    <t>DIFERENÇA</t>
  </si>
  <si>
    <t>OBSERVAÇÃO</t>
  </si>
  <si>
    <t>Comércio Estado</t>
  </si>
  <si>
    <t>Comércio Capital</t>
  </si>
  <si>
    <t>Serviços Estado</t>
  </si>
  <si>
    <t>Serviços Capital</t>
  </si>
  <si>
    <t>SINDIAUTO</t>
  </si>
  <si>
    <t>SINDIFLORES</t>
  </si>
  <si>
    <t>SINDIOPTICA</t>
  </si>
  <si>
    <t>SINDINESFA</t>
  </si>
  <si>
    <t>SINCOQUIM</t>
  </si>
  <si>
    <t>SJRP</t>
  </si>
  <si>
    <t>ITAPEVA</t>
  </si>
  <si>
    <t>BOTUCATU</t>
  </si>
  <si>
    <t>JUNDIAÍ</t>
  </si>
  <si>
    <t>MATÃO</t>
  </si>
  <si>
    <t>PINDA</t>
  </si>
  <si>
    <t>SJC</t>
  </si>
  <si>
    <t>MIRASSOL</t>
  </si>
  <si>
    <t>VENCESLAU</t>
  </si>
  <si>
    <t>MOGI</t>
  </si>
  <si>
    <t>RIBEIRÃO PRETO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</si>
</sst>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#,##0.000"/>
    <numFmt numFmtId="165" formatCode="_-* #,##0_-;\-* #,##0_-;_-* &quot;-&quot;??_-;_-@_-"/>
    <numFmt numFmtId="166" formatCode="#,##0_ ;\-#,##0\ "/>
    <numFmt numFmtId="167" formatCode="\+#,##0;\-#,##0;\(\ze\r\o\)"/>
    <numFmt numFmtId="168" formatCode="mmmm/yyyy"/>
    <numFmt numFmtId="169" formatCode="\+#,##0;\-#,##0"/>
    <numFmt numFmtId="170" formatCode="\+#,##0;\-#,##0;\(\z\e\r\o\)"/>
    <numFmt numFmtId="171" formatCode="\+#,##0;\-#,##0;&quot;(zero)&quot;"/>
    <numFmt numFmtId="172" formatCode="#,##0.0,"/>
    <numFmt numFmtId="173" formatCode="\+#,##0;\-#,##0;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8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 style="thin">
        <color theme="4" tint="0.39997558519241921"/>
      </top>
      <bottom/>
      <diagonal/>
    </border>
    <border>
      <left/>
      <right style="thin">
        <color theme="4" tint="0.39994506668294322"/>
      </right>
      <top style="thin">
        <color theme="4" tint="0.39997558519241921"/>
      </top>
      <bottom/>
      <diagonal/>
    </border>
    <border>
      <left style="thin">
        <color theme="4" tint="0.39994506668294322"/>
      </left>
      <right/>
      <top style="thin">
        <color theme="4" tint="0.39997558519241921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/>
      <top/>
      <bottom style="thin">
        <color theme="4" tint="0.39991454817346722"/>
      </bottom>
      <diagonal/>
    </border>
    <border>
      <left/>
      <right/>
      <top/>
      <bottom style="thin">
        <color theme="4" tint="0.39991454817346722"/>
      </bottom>
      <diagonal/>
    </border>
    <border>
      <left/>
      <right style="thin">
        <color theme="4" tint="0.39994506668294322"/>
      </right>
      <top/>
      <bottom style="thin">
        <color theme="4" tint="0.39991454817346722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 style="thin">
        <color theme="4" tint="0.39994506668294322"/>
      </bottom>
      <diagonal/>
    </border>
    <border>
      <left/>
      <right style="thin">
        <color theme="4" tint="0.39991454817346722"/>
      </right>
      <top style="thin">
        <color theme="4" tint="0.39994506668294322"/>
      </top>
      <bottom/>
      <diagonal/>
    </border>
    <border>
      <left/>
      <right style="thin">
        <color theme="4" tint="0.39991454817346722"/>
      </right>
      <top/>
      <bottom/>
      <diagonal/>
    </border>
    <border>
      <left/>
      <right style="thin">
        <color theme="4" tint="0.39991454817346722"/>
      </right>
      <top/>
      <bottom style="thin">
        <color theme="4" tint="0.39994506668294322"/>
      </bottom>
      <diagonal/>
    </border>
    <border>
      <left style="thin">
        <color theme="4" tint="0.39991454817346722"/>
      </left>
      <right/>
      <top/>
      <bottom style="thin">
        <color theme="4" tint="0.39991454817346722"/>
      </bottom>
      <diagonal/>
    </border>
    <border>
      <left style="thin">
        <color theme="4" tint="0.39991454817346722"/>
      </left>
      <right/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1454817346722"/>
      </bottom>
      <diagonal/>
    </border>
    <border>
      <left/>
      <right style="thin">
        <color theme="4" tint="0.399945066682943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13">
    <xf numFmtId="0" fontId="0" fillId="0" borderId="0" xfId="0"/>
    <xf numFmtId="0" fontId="16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/>
    <xf numFmtId="0" fontId="16" fillId="33" borderId="0" xfId="0" applyFont="1" applyFill="1"/>
    <xf numFmtId="17" fontId="16" fillId="33" borderId="0" xfId="0" applyNumberFormat="1" applyFont="1" applyFill="1" applyAlignment="1">
      <alignment horizontal="center"/>
    </xf>
    <xf numFmtId="0" fontId="16" fillId="33" borderId="0" xfId="0" applyFont="1" applyFill="1" applyAlignment="1">
      <alignment vertical="center"/>
    </xf>
    <xf numFmtId="0" fontId="16" fillId="33" borderId="10" xfId="0" applyFont="1" applyFill="1" applyBorder="1" applyAlignment="1">
      <alignment horizontal="center"/>
    </xf>
    <xf numFmtId="3" fontId="0" fillId="33" borderId="0" xfId="0" applyNumberFormat="1" applyFill="1"/>
    <xf numFmtId="3" fontId="0" fillId="33" borderId="0" xfId="0" applyNumberFormat="1" applyFill="1" applyAlignment="1">
      <alignment horizontal="center"/>
    </xf>
    <xf numFmtId="17" fontId="18" fillId="33" borderId="0" xfId="0" applyNumberFormat="1" applyFont="1" applyFill="1" applyAlignment="1">
      <alignment horizontal="left"/>
    </xf>
    <xf numFmtId="10" fontId="0" fillId="33" borderId="0" xfId="0" applyNumberFormat="1" applyFill="1"/>
    <xf numFmtId="0" fontId="16" fillId="33" borderId="10" xfId="0" applyFont="1" applyFill="1" applyBorder="1" applyAlignment="1">
      <alignment horizontal="center" vertical="center"/>
    </xf>
    <xf numFmtId="3" fontId="16" fillId="33" borderId="10" xfId="0" applyNumberFormat="1" applyFont="1" applyFill="1" applyBorder="1" applyAlignment="1">
      <alignment horizontal="center"/>
    </xf>
    <xf numFmtId="0" fontId="16" fillId="33" borderId="0" xfId="0" applyFont="1" applyFill="1" applyAlignment="1">
      <alignment horizontal="center" wrapText="1"/>
    </xf>
    <xf numFmtId="3" fontId="16" fillId="33" borderId="0" xfId="0" applyNumberFormat="1" applyFont="1" applyFill="1" applyAlignment="1">
      <alignment horizontal="center"/>
    </xf>
    <xf numFmtId="3" fontId="0" fillId="33" borderId="0" xfId="0" applyNumberFormat="1" applyFill="1" applyAlignment="1">
      <alignment horizontal="right"/>
    </xf>
    <xf numFmtId="164" fontId="16" fillId="33" borderId="0" xfId="0" applyNumberFormat="1" applyFont="1" applyFill="1" applyAlignment="1">
      <alignment horizontal="center"/>
    </xf>
    <xf numFmtId="164" fontId="0" fillId="33" borderId="0" xfId="0" applyNumberFormat="1" applyFill="1"/>
    <xf numFmtId="17" fontId="0" fillId="0" borderId="0" xfId="0" applyNumberFormat="1"/>
    <xf numFmtId="0" fontId="17" fillId="34" borderId="0" xfId="0" applyFont="1" applyFill="1" applyAlignment="1">
      <alignment horizontal="center"/>
    </xf>
    <xf numFmtId="17" fontId="0" fillId="35" borderId="0" xfId="0" applyNumberFormat="1" applyFill="1" applyAlignment="1">
      <alignment horizontal="left"/>
    </xf>
    <xf numFmtId="0" fontId="0" fillId="35" borderId="0" xfId="0" applyFill="1"/>
    <xf numFmtId="0" fontId="0" fillId="35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0" fillId="36" borderId="0" xfId="0" applyFill="1"/>
    <xf numFmtId="3" fontId="0" fillId="33" borderId="14" xfId="0" applyNumberFormat="1" applyFill="1" applyBorder="1"/>
    <xf numFmtId="0" fontId="0" fillId="33" borderId="14" xfId="0" applyFill="1" applyBorder="1"/>
    <xf numFmtId="0" fontId="16" fillId="35" borderId="0" xfId="0" applyFont="1" applyFill="1" applyAlignment="1">
      <alignment horizontal="center"/>
    </xf>
    <xf numFmtId="3" fontId="16" fillId="35" borderId="0" xfId="0" applyNumberFormat="1" applyFont="1" applyFill="1" applyAlignment="1">
      <alignment horizontal="center"/>
    </xf>
    <xf numFmtId="17" fontId="0" fillId="33" borderId="0" xfId="0" applyNumberFormat="1" applyFill="1" applyAlignment="1">
      <alignment horizontal="center"/>
    </xf>
    <xf numFmtId="0" fontId="17" fillId="34" borderId="0" xfId="0" applyFont="1" applyFill="1"/>
    <xf numFmtId="0" fontId="20" fillId="0" borderId="0" xfId="42"/>
    <xf numFmtId="165" fontId="0" fillId="35" borderId="0" xfId="43" applyNumberFormat="1" applyFont="1" applyFill="1"/>
    <xf numFmtId="165" fontId="0" fillId="33" borderId="0" xfId="43" applyNumberFormat="1" applyFont="1" applyFill="1"/>
    <xf numFmtId="17" fontId="13" fillId="34" borderId="0" xfId="0" applyNumberFormat="1" applyFont="1" applyFill="1" applyAlignment="1">
      <alignment horizontal="center"/>
    </xf>
    <xf numFmtId="3" fontId="0" fillId="0" borderId="0" xfId="0" applyNumberFormat="1"/>
    <xf numFmtId="10" fontId="0" fillId="0" borderId="0" xfId="0" applyNumberFormat="1"/>
    <xf numFmtId="0" fontId="13" fillId="34" borderId="24" xfId="0" applyFont="1" applyFill="1" applyBorder="1" applyAlignment="1">
      <alignment horizontal="center"/>
    </xf>
    <xf numFmtId="3" fontId="0" fillId="36" borderId="0" xfId="0" applyNumberFormat="1" applyFill="1"/>
    <xf numFmtId="165" fontId="0" fillId="36" borderId="0" xfId="0" applyNumberFormat="1" applyFill="1"/>
    <xf numFmtId="165" fontId="0" fillId="0" borderId="0" xfId="43" applyNumberFormat="1" applyFont="1" applyFill="1"/>
    <xf numFmtId="165" fontId="0" fillId="0" borderId="0" xfId="0" applyNumberFormat="1"/>
    <xf numFmtId="165" fontId="0" fillId="33" borderId="14" xfId="43" applyNumberFormat="1" applyFont="1" applyFill="1" applyBorder="1"/>
    <xf numFmtId="0" fontId="16" fillId="0" borderId="10" xfId="0" applyFont="1" applyBorder="1"/>
    <xf numFmtId="0" fontId="0" fillId="0" borderId="10" xfId="0" applyBorder="1"/>
    <xf numFmtId="3" fontId="16" fillId="33" borderId="0" xfId="0" applyNumberFormat="1" applyFont="1" applyFill="1"/>
    <xf numFmtId="10" fontId="16" fillId="33" borderId="0" xfId="0" applyNumberFormat="1" applyFont="1" applyFill="1"/>
    <xf numFmtId="165" fontId="0" fillId="0" borderId="26" xfId="43" applyNumberFormat="1" applyFont="1" applyBorder="1" applyAlignment="1">
      <alignment wrapText="1"/>
    </xf>
    <xf numFmtId="17" fontId="0" fillId="37" borderId="15" xfId="0" applyNumberFormat="1" applyFill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37" borderId="16" xfId="0" applyFill="1" applyBorder="1" applyAlignment="1">
      <alignment horizontal="left" wrapText="1"/>
    </xf>
    <xf numFmtId="0" fontId="0" fillId="0" borderId="19" xfId="0" applyBorder="1" applyAlignment="1">
      <alignment horizontal="left" wrapText="1"/>
    </xf>
    <xf numFmtId="165" fontId="0" fillId="37" borderId="24" xfId="43" applyNumberFormat="1" applyFont="1" applyFill="1" applyBorder="1" applyAlignment="1">
      <alignment wrapText="1"/>
    </xf>
    <xf numFmtId="165" fontId="0" fillId="37" borderId="26" xfId="43" applyNumberFormat="1" applyFont="1" applyFill="1" applyBorder="1" applyAlignment="1">
      <alignment wrapText="1"/>
    </xf>
    <xf numFmtId="165" fontId="0" fillId="0" borderId="28" xfId="43" applyNumberFormat="1" applyFont="1" applyBorder="1" applyAlignment="1">
      <alignment wrapText="1"/>
    </xf>
    <xf numFmtId="165" fontId="0" fillId="37" borderId="30" xfId="43" applyNumberFormat="1" applyFont="1" applyFill="1" applyBorder="1" applyAlignment="1">
      <alignment wrapText="1"/>
    </xf>
    <xf numFmtId="17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3" fillId="34" borderId="0" xfId="0" applyFont="1" applyFill="1" applyAlignment="1">
      <alignment horizontal="center" vertical="center"/>
    </xf>
    <xf numFmtId="3" fontId="0" fillId="37" borderId="0" xfId="43" applyNumberFormat="1" applyFont="1" applyFill="1" applyBorder="1" applyAlignment="1">
      <alignment vertical="center"/>
    </xf>
    <xf numFmtId="3" fontId="0" fillId="0" borderId="17" xfId="43" applyNumberFormat="1" applyFont="1" applyBorder="1" applyAlignment="1">
      <alignment vertical="center"/>
    </xf>
    <xf numFmtId="3" fontId="0" fillId="37" borderId="17" xfId="43" applyNumberFormat="1" applyFont="1" applyFill="1" applyBorder="1" applyAlignment="1">
      <alignment vertical="center"/>
    </xf>
    <xf numFmtId="0" fontId="0" fillId="33" borderId="0" xfId="0" applyFill="1" applyAlignment="1">
      <alignment vertical="center"/>
    </xf>
    <xf numFmtId="165" fontId="0" fillId="37" borderId="0" xfId="43" applyNumberFormat="1" applyFont="1" applyFill="1" applyBorder="1" applyAlignment="1">
      <alignment vertical="center"/>
    </xf>
    <xf numFmtId="165" fontId="0" fillId="0" borderId="17" xfId="43" applyNumberFormat="1" applyFont="1" applyBorder="1" applyAlignment="1">
      <alignment vertical="center"/>
    </xf>
    <xf numFmtId="165" fontId="0" fillId="37" borderId="17" xfId="43" applyNumberFormat="1" applyFont="1" applyFill="1" applyBorder="1" applyAlignment="1">
      <alignment vertical="center"/>
    </xf>
    <xf numFmtId="165" fontId="0" fillId="0" borderId="20" xfId="43" applyNumberFormat="1" applyFont="1" applyBorder="1" applyAlignment="1">
      <alignment vertical="center"/>
    </xf>
    <xf numFmtId="0" fontId="13" fillId="34" borderId="25" xfId="0" applyFont="1" applyFill="1" applyBorder="1" applyAlignment="1">
      <alignment horizontal="center" vertical="center"/>
    </xf>
    <xf numFmtId="1" fontId="0" fillId="37" borderId="0" xfId="43" applyNumberFormat="1" applyFont="1" applyFill="1" applyBorder="1" applyAlignment="1">
      <alignment vertical="center"/>
    </xf>
    <xf numFmtId="165" fontId="0" fillId="37" borderId="25" xfId="43" applyNumberFormat="1" applyFont="1" applyFill="1" applyBorder="1" applyAlignment="1">
      <alignment vertical="center"/>
    </xf>
    <xf numFmtId="1" fontId="0" fillId="0" borderId="17" xfId="43" applyNumberFormat="1" applyFont="1" applyBorder="1" applyAlignment="1">
      <alignment vertical="center"/>
    </xf>
    <xf numFmtId="165" fontId="0" fillId="0" borderId="27" xfId="43" applyNumberFormat="1" applyFont="1" applyBorder="1" applyAlignment="1">
      <alignment vertical="center"/>
    </xf>
    <xf numFmtId="1" fontId="0" fillId="37" borderId="17" xfId="43" applyNumberFormat="1" applyFont="1" applyFill="1" applyBorder="1" applyAlignment="1">
      <alignment vertical="center"/>
    </xf>
    <xf numFmtId="165" fontId="0" fillId="37" borderId="27" xfId="43" applyNumberFormat="1" applyFont="1" applyFill="1" applyBorder="1" applyAlignment="1">
      <alignment vertical="center"/>
    </xf>
    <xf numFmtId="1" fontId="0" fillId="0" borderId="20" xfId="43" applyNumberFormat="1" applyFont="1" applyBorder="1" applyAlignment="1">
      <alignment vertical="center"/>
    </xf>
    <xf numFmtId="165" fontId="0" fillId="0" borderId="29" xfId="43" applyNumberFormat="1" applyFont="1" applyBorder="1" applyAlignment="1">
      <alignment vertical="center"/>
    </xf>
    <xf numFmtId="1" fontId="0" fillId="37" borderId="31" xfId="43" applyNumberFormat="1" applyFont="1" applyFill="1" applyBorder="1" applyAlignment="1">
      <alignment vertical="center"/>
    </xf>
    <xf numFmtId="165" fontId="0" fillId="37" borderId="32" xfId="43" applyNumberFormat="1" applyFont="1" applyFill="1" applyBorder="1" applyAlignment="1">
      <alignment vertical="center"/>
    </xf>
    <xf numFmtId="166" fontId="0" fillId="0" borderId="18" xfId="43" applyNumberFormat="1" applyFont="1" applyBorder="1" applyAlignment="1">
      <alignment vertical="center"/>
    </xf>
    <xf numFmtId="0" fontId="0" fillId="0" borderId="20" xfId="43" applyNumberFormat="1" applyFont="1" applyBorder="1" applyAlignment="1">
      <alignment vertical="center"/>
    </xf>
    <xf numFmtId="0" fontId="21" fillId="33" borderId="0" xfId="0" applyFont="1" applyFill="1"/>
    <xf numFmtId="17" fontId="13" fillId="34" borderId="0" xfId="0" applyNumberFormat="1" applyFont="1" applyFill="1" applyAlignment="1">
      <alignment horizontal="center" vertical="center"/>
    </xf>
    <xf numFmtId="17" fontId="13" fillId="34" borderId="24" xfId="0" applyNumberFormat="1" applyFont="1" applyFill="1" applyBorder="1" applyAlignment="1">
      <alignment horizontal="center"/>
    </xf>
    <xf numFmtId="17" fontId="0" fillId="37" borderId="24" xfId="0" applyNumberForma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37" borderId="26" xfId="0" applyFill="1" applyBorder="1" applyAlignment="1">
      <alignment horizontal="left"/>
    </xf>
    <xf numFmtId="0" fontId="0" fillId="0" borderId="28" xfId="0" applyBorder="1" applyAlignment="1">
      <alignment horizontal="left"/>
    </xf>
    <xf numFmtId="3" fontId="0" fillId="0" borderId="20" xfId="43" applyNumberFormat="1" applyFont="1" applyBorder="1" applyAlignment="1">
      <alignment vertical="center"/>
    </xf>
    <xf numFmtId="3" fontId="0" fillId="0" borderId="29" xfId="43" applyNumberFormat="1" applyFont="1" applyBorder="1" applyAlignment="1">
      <alignment vertical="center"/>
    </xf>
    <xf numFmtId="0" fontId="0" fillId="33" borderId="24" xfId="0" applyFill="1" applyBorder="1"/>
    <xf numFmtId="0" fontId="0" fillId="33" borderId="25" xfId="0" applyFill="1" applyBorder="1" applyAlignment="1">
      <alignment horizontal="center"/>
    </xf>
    <xf numFmtId="165" fontId="0" fillId="35" borderId="0" xfId="43" applyNumberFormat="1" applyFont="1" applyFill="1" applyBorder="1"/>
    <xf numFmtId="167" fontId="0" fillId="37" borderId="25" xfId="43" applyNumberFormat="1" applyFont="1" applyFill="1" applyBorder="1" applyAlignment="1">
      <alignment vertical="center"/>
    </xf>
    <xf numFmtId="0" fontId="0" fillId="33" borderId="24" xfId="0" applyFill="1" applyBorder="1" applyAlignment="1">
      <alignment horizontal="left"/>
    </xf>
    <xf numFmtId="165" fontId="0" fillId="33" borderId="0" xfId="43" applyNumberFormat="1" applyFont="1" applyFill="1" applyBorder="1"/>
    <xf numFmtId="0" fontId="0" fillId="35" borderId="33" xfId="0" applyFill="1" applyBorder="1" applyAlignment="1">
      <alignment horizontal="left"/>
    </xf>
    <xf numFmtId="165" fontId="0" fillId="35" borderId="34" xfId="43" applyNumberFormat="1" applyFont="1" applyFill="1" applyBorder="1"/>
    <xf numFmtId="168" fontId="0" fillId="35" borderId="24" xfId="0" applyNumberFormat="1" applyFill="1" applyBorder="1" applyAlignment="1">
      <alignment horizontal="left"/>
    </xf>
    <xf numFmtId="17" fontId="0" fillId="35" borderId="24" xfId="0" applyNumberFormat="1" applyFill="1" applyBorder="1" applyAlignment="1">
      <alignment horizontal="left"/>
    </xf>
    <xf numFmtId="3" fontId="0" fillId="35" borderId="0" xfId="0" applyNumberFormat="1" applyFill="1"/>
    <xf numFmtId="3" fontId="0" fillId="35" borderId="34" xfId="0" applyNumberFormat="1" applyFill="1" applyBorder="1"/>
    <xf numFmtId="17" fontId="0" fillId="33" borderId="24" xfId="0" applyNumberFormat="1" applyFill="1" applyBorder="1" applyAlignment="1">
      <alignment horizontal="center"/>
    </xf>
    <xf numFmtId="165" fontId="0" fillId="35" borderId="25" xfId="43" applyNumberFormat="1" applyFont="1" applyFill="1" applyBorder="1"/>
    <xf numFmtId="165" fontId="0" fillId="33" borderId="25" xfId="43" applyNumberFormat="1" applyFont="1" applyFill="1" applyBorder="1"/>
    <xf numFmtId="0" fontId="0" fillId="33" borderId="24" xfId="0" applyFill="1" applyBorder="1" applyAlignment="1">
      <alignment horizontal="center"/>
    </xf>
    <xf numFmtId="17" fontId="16" fillId="0" borderId="0" xfId="0" applyNumberFormat="1" applyFont="1" applyAlignment="1">
      <alignment horizontal="center"/>
    </xf>
    <xf numFmtId="0" fontId="20" fillId="0" borderId="0" xfId="42" applyFill="1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10" xfId="0" applyFont="1" applyBorder="1" applyAlignment="1">
      <alignment horizontal="center"/>
    </xf>
    <xf numFmtId="0" fontId="16" fillId="0" borderId="0" xfId="0" applyFont="1"/>
    <xf numFmtId="3" fontId="16" fillId="0" borderId="10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6" fillId="0" borderId="0" xfId="0" applyNumberFormat="1" applyFont="1" applyAlignment="1">
      <alignment horizontal="center"/>
    </xf>
    <xf numFmtId="17" fontId="18" fillId="0" borderId="0" xfId="0" applyNumberFormat="1" applyFont="1" applyAlignment="1">
      <alignment horizontal="left"/>
    </xf>
    <xf numFmtId="0" fontId="0" fillId="33" borderId="37" xfId="0" applyFill="1" applyBorder="1" applyAlignment="1">
      <alignment horizontal="center"/>
    </xf>
    <xf numFmtId="169" fontId="0" fillId="33" borderId="37" xfId="43" applyNumberFormat="1" applyFont="1" applyFill="1" applyBorder="1"/>
    <xf numFmtId="167" fontId="0" fillId="37" borderId="38" xfId="43" applyNumberFormat="1" applyFont="1" applyFill="1" applyBorder="1" applyAlignment="1">
      <alignment vertical="center"/>
    </xf>
    <xf numFmtId="167" fontId="0" fillId="0" borderId="25" xfId="43" applyNumberFormat="1" applyFont="1" applyFill="1" applyBorder="1" applyAlignment="1">
      <alignment vertical="center"/>
    </xf>
    <xf numFmtId="167" fontId="0" fillId="0" borderId="25" xfId="43" applyNumberFormat="1" applyFont="1" applyBorder="1" applyAlignment="1">
      <alignment vertical="center"/>
    </xf>
    <xf numFmtId="165" fontId="0" fillId="35" borderId="32" xfId="43" applyNumberFormat="1" applyFont="1" applyFill="1" applyBorder="1"/>
    <xf numFmtId="165" fontId="0" fillId="37" borderId="39" xfId="43" applyNumberFormat="1" applyFont="1" applyFill="1" applyBorder="1" applyAlignment="1">
      <alignment wrapText="1"/>
    </xf>
    <xf numFmtId="165" fontId="0" fillId="0" borderId="40" xfId="43" applyNumberFormat="1" applyFont="1" applyBorder="1" applyAlignment="1">
      <alignment wrapText="1"/>
    </xf>
    <xf numFmtId="165" fontId="0" fillId="37" borderId="40" xfId="43" applyNumberFormat="1" applyFont="1" applyFill="1" applyBorder="1" applyAlignment="1">
      <alignment wrapText="1"/>
    </xf>
    <xf numFmtId="1" fontId="0" fillId="37" borderId="41" xfId="43" applyNumberFormat="1" applyFont="1" applyFill="1" applyBorder="1" applyAlignment="1">
      <alignment vertical="center"/>
    </xf>
    <xf numFmtId="165" fontId="0" fillId="37" borderId="42" xfId="43" applyNumberFormat="1" applyFont="1" applyFill="1" applyBorder="1" applyAlignment="1">
      <alignment vertical="center"/>
    </xf>
    <xf numFmtId="0" fontId="16" fillId="33" borderId="43" xfId="0" applyFont="1" applyFill="1" applyBorder="1" applyAlignment="1">
      <alignment horizontal="center"/>
    </xf>
    <xf numFmtId="3" fontId="16" fillId="33" borderId="43" xfId="0" applyNumberFormat="1" applyFont="1" applyFill="1" applyBorder="1" applyAlignment="1">
      <alignment horizontal="center"/>
    </xf>
    <xf numFmtId="17" fontId="16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16" fillId="33" borderId="0" xfId="0" applyNumberFormat="1" applyFont="1" applyFill="1" applyAlignment="1">
      <alignment vertical="center"/>
    </xf>
    <xf numFmtId="10" fontId="16" fillId="33" borderId="0" xfId="0" applyNumberFormat="1" applyFont="1" applyFill="1" applyAlignment="1">
      <alignment vertical="center"/>
    </xf>
    <xf numFmtId="17" fontId="16" fillId="33" borderId="0" xfId="0" applyNumberFormat="1" applyFont="1" applyFill="1" applyAlignment="1">
      <alignment vertical="center"/>
    </xf>
    <xf numFmtId="170" fontId="0" fillId="37" borderId="32" xfId="43" applyNumberFormat="1" applyFont="1" applyFill="1" applyBorder="1" applyAlignment="1">
      <alignment vertical="center"/>
    </xf>
    <xf numFmtId="171" fontId="0" fillId="37" borderId="25" xfId="43" applyNumberFormat="1" applyFont="1" applyFill="1" applyBorder="1" applyAlignment="1">
      <alignment vertical="center"/>
    </xf>
    <xf numFmtId="171" fontId="0" fillId="0" borderId="27" xfId="43" applyNumberFormat="1" applyFont="1" applyBorder="1" applyAlignment="1">
      <alignment vertical="center"/>
    </xf>
    <xf numFmtId="171" fontId="0" fillId="0" borderId="0" xfId="0" applyNumberFormat="1"/>
    <xf numFmtId="171" fontId="0" fillId="37" borderId="35" xfId="43" applyNumberFormat="1" applyFont="1" applyFill="1" applyBorder="1" applyAlignment="1">
      <alignment vertical="center"/>
    </xf>
    <xf numFmtId="171" fontId="0" fillId="37" borderId="0" xfId="43" applyNumberFormat="1" applyFont="1" applyFill="1" applyBorder="1" applyAlignment="1">
      <alignment vertical="center"/>
    </xf>
    <xf numFmtId="171" fontId="0" fillId="0" borderId="0" xfId="43" applyNumberFormat="1" applyFont="1" applyBorder="1" applyAlignment="1">
      <alignment vertical="center"/>
    </xf>
    <xf numFmtId="171" fontId="0" fillId="37" borderId="31" xfId="43" applyNumberFormat="1" applyFont="1" applyFill="1" applyBorder="1" applyAlignment="1">
      <alignment vertical="center"/>
    </xf>
    <xf numFmtId="171" fontId="0" fillId="0" borderId="17" xfId="43" applyNumberFormat="1" applyFont="1" applyBorder="1" applyAlignment="1">
      <alignment vertical="center"/>
    </xf>
    <xf numFmtId="171" fontId="0" fillId="37" borderId="17" xfId="43" applyNumberFormat="1" applyFont="1" applyFill="1" applyBorder="1" applyAlignment="1">
      <alignment vertical="center"/>
    </xf>
    <xf numFmtId="171" fontId="0" fillId="0" borderId="20" xfId="43" applyNumberFormat="1" applyFont="1" applyBorder="1" applyAlignment="1">
      <alignment vertical="center"/>
    </xf>
    <xf numFmtId="171" fontId="0" fillId="0" borderId="18" xfId="43" applyNumberFormat="1" applyFont="1" applyBorder="1" applyAlignment="1">
      <alignment vertical="center"/>
    </xf>
    <xf numFmtId="171" fontId="0" fillId="37" borderId="41" xfId="43" applyNumberFormat="1" applyFont="1" applyFill="1" applyBorder="1" applyAlignment="1">
      <alignment vertical="center"/>
    </xf>
    <xf numFmtId="165" fontId="0" fillId="37" borderId="24" xfId="43" applyNumberFormat="1" applyFont="1" applyFill="1" applyBorder="1" applyAlignment="1"/>
    <xf numFmtId="165" fontId="0" fillId="0" borderId="26" xfId="43" applyNumberFormat="1" applyFont="1" applyBorder="1" applyAlignment="1"/>
    <xf numFmtId="165" fontId="0" fillId="37" borderId="26" xfId="43" applyNumberFormat="1" applyFont="1" applyFill="1" applyBorder="1" applyAlignment="1"/>
    <xf numFmtId="165" fontId="0" fillId="0" borderId="28" xfId="43" applyNumberFormat="1" applyFont="1" applyBorder="1" applyAlignment="1"/>
    <xf numFmtId="0" fontId="0" fillId="0" borderId="0" xfId="0" applyAlignment="1">
      <alignment horizontal="left"/>
    </xf>
    <xf numFmtId="17" fontId="0" fillId="37" borderId="15" xfId="0" applyNumberFormat="1" applyFill="1" applyBorder="1" applyAlignment="1">
      <alignment horizontal="left"/>
    </xf>
    <xf numFmtId="0" fontId="0" fillId="0" borderId="16" xfId="0" applyBorder="1" applyAlignment="1">
      <alignment horizontal="left"/>
    </xf>
    <xf numFmtId="0" fontId="0" fillId="37" borderId="16" xfId="0" applyFill="1" applyBorder="1" applyAlignment="1">
      <alignment horizontal="left"/>
    </xf>
    <xf numFmtId="0" fontId="0" fillId="38" borderId="0" xfId="0" applyFill="1"/>
    <xf numFmtId="3" fontId="0" fillId="38" borderId="0" xfId="0" applyNumberFormat="1" applyFill="1"/>
    <xf numFmtId="10" fontId="0" fillId="38" borderId="0" xfId="0" applyNumberFormat="1" applyFill="1"/>
    <xf numFmtId="0" fontId="0" fillId="39" borderId="0" xfId="0" applyFill="1"/>
    <xf numFmtId="3" fontId="0" fillId="39" borderId="0" xfId="0" applyNumberFormat="1" applyFill="1"/>
    <xf numFmtId="10" fontId="0" fillId="39" borderId="0" xfId="0" applyNumberFormat="1" applyFill="1"/>
    <xf numFmtId="0" fontId="13" fillId="40" borderId="0" xfId="0" applyFont="1" applyFill="1"/>
    <xf numFmtId="10" fontId="0" fillId="36" borderId="0" xfId="0" applyNumberFormat="1" applyFill="1"/>
    <xf numFmtId="3" fontId="0" fillId="0" borderId="10" xfId="0" applyNumberFormat="1" applyBorder="1"/>
    <xf numFmtId="0" fontId="0" fillId="0" borderId="10" xfId="0" applyBorder="1" applyAlignment="1">
      <alignment horizontal="center"/>
    </xf>
    <xf numFmtId="0" fontId="24" fillId="0" borderId="0" xfId="0" applyFont="1" applyAlignment="1">
      <alignment vertical="center"/>
    </xf>
    <xf numFmtId="172" fontId="0" fillId="0" borderId="0" xfId="43" applyNumberFormat="1" applyFont="1" applyFill="1"/>
    <xf numFmtId="173" fontId="0" fillId="0" borderId="0" xfId="0" applyNumberFormat="1"/>
    <xf numFmtId="165" fontId="16" fillId="0" borderId="0" xfId="0" applyNumberFormat="1" applyFont="1"/>
    <xf numFmtId="17" fontId="0" fillId="0" borderId="10" xfId="0" applyNumberFormat="1" applyBorder="1"/>
    <xf numFmtId="0" fontId="13" fillId="34" borderId="0" xfId="0" applyFont="1" applyFill="1" applyAlignment="1">
      <alignment horizontal="center"/>
    </xf>
    <xf numFmtId="17" fontId="0" fillId="33" borderId="0" xfId="0" applyNumberFormat="1" applyFill="1" applyAlignment="1">
      <alignment horizontal="center"/>
    </xf>
    <xf numFmtId="0" fontId="16" fillId="33" borderId="11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6" fillId="33" borderId="13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0" xfId="0" applyFont="1" applyBorder="1" applyAlignment="1">
      <alignment horizontal="center" vertical="center"/>
    </xf>
    <xf numFmtId="0" fontId="17" fillId="34" borderId="24" xfId="0" applyFont="1" applyFill="1" applyBorder="1" applyAlignment="1">
      <alignment horizontal="center"/>
    </xf>
    <xf numFmtId="0" fontId="17" fillId="34" borderId="0" xfId="0" applyFont="1" applyFill="1" applyAlignment="1">
      <alignment horizontal="center"/>
    </xf>
    <xf numFmtId="0" fontId="17" fillId="34" borderId="37" xfId="0" applyFont="1" applyFill="1" applyBorder="1" applyAlignment="1">
      <alignment horizontal="center"/>
    </xf>
    <xf numFmtId="0" fontId="17" fillId="34" borderId="21" xfId="0" applyFont="1" applyFill="1" applyBorder="1" applyAlignment="1">
      <alignment horizontal="center"/>
    </xf>
    <xf numFmtId="0" fontId="17" fillId="34" borderId="22" xfId="0" applyFont="1" applyFill="1" applyBorder="1" applyAlignment="1">
      <alignment horizontal="center"/>
    </xf>
    <xf numFmtId="0" fontId="17" fillId="34" borderId="36" xfId="0" applyFont="1" applyFill="1" applyBorder="1" applyAlignment="1">
      <alignment horizontal="center"/>
    </xf>
    <xf numFmtId="0" fontId="13" fillId="40" borderId="0" xfId="0" applyFont="1" applyFill="1"/>
    <xf numFmtId="0" fontId="17" fillId="34" borderId="23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7" fillId="34" borderId="25" xfId="0" applyFont="1" applyFill="1" applyBorder="1" applyAlignment="1">
      <alignment horizontal="center"/>
    </xf>
    <xf numFmtId="0" fontId="13" fillId="34" borderId="21" xfId="0" applyFont="1" applyFill="1" applyBorder="1" applyAlignment="1">
      <alignment horizontal="center"/>
    </xf>
    <xf numFmtId="0" fontId="13" fillId="34" borderId="22" xfId="0" applyFont="1" applyFill="1" applyBorder="1" applyAlignment="1">
      <alignment horizontal="center"/>
    </xf>
    <xf numFmtId="0" fontId="13" fillId="34" borderId="23" xfId="0" applyFont="1" applyFill="1" applyBorder="1" applyAlignment="1">
      <alignment horizontal="center"/>
    </xf>
    <xf numFmtId="165" fontId="0" fillId="33" borderId="44" xfId="43" applyNumberFormat="1" applyFont="1" applyFill="1" applyBorder="1"/>
    <xf numFmtId="0" fontId="13" fillId="34" borderId="10" xfId="0" applyFont="1" applyFill="1" applyBorder="1" applyAlignment="1">
      <alignment horizontal="center"/>
    </xf>
    <xf numFmtId="3" fontId="0" fillId="33" borderId="10" xfId="0" applyNumberFormat="1" applyFill="1" applyBorder="1"/>
    <xf numFmtId="165" fontId="0" fillId="33" borderId="10" xfId="43" applyNumberFormat="1" applyFont="1" applyFill="1" applyBorder="1"/>
    <xf numFmtId="0" fontId="0" fillId="33" borderId="10" xfId="0" applyFill="1" applyBorder="1"/>
    <xf numFmtId="0" fontId="13" fillId="41" borderId="10" xfId="0" applyFont="1" applyFill="1" applyBorder="1" applyAlignment="1">
      <alignment horizontal="center"/>
    </xf>
    <xf numFmtId="3" fontId="13" fillId="41" borderId="10" xfId="0" applyNumberFormat="1" applyFont="1" applyFill="1" applyBorder="1" applyAlignment="1">
      <alignment horizontal="center"/>
    </xf>
    <xf numFmtId="0" fontId="17" fillId="34" borderId="10" xfId="0" applyFont="1" applyFill="1" applyBorder="1" applyAlignment="1">
      <alignment horizontal="center"/>
    </xf>
    <xf numFmtId="165" fontId="0" fillId="35" borderId="10" xfId="43" applyNumberFormat="1" applyFont="1" applyFill="1" applyBorder="1"/>
    <xf numFmtId="0" fontId="17" fillId="41" borderId="10" xfId="0" applyFont="1" applyFill="1" applyBorder="1"/>
    <xf numFmtId="0" fontId="17" fillId="41" borderId="10" xfId="0" applyFont="1" applyFill="1" applyBorder="1" applyAlignment="1">
      <alignment horizontal="center"/>
    </xf>
    <xf numFmtId="0" fontId="0" fillId="42" borderId="10" xfId="0" applyFill="1" applyBorder="1"/>
    <xf numFmtId="165" fontId="0" fillId="42" borderId="10" xfId="43" applyNumberFormat="1" applyFont="1" applyFill="1" applyBorder="1"/>
    <xf numFmtId="0" fontId="17" fillId="33" borderId="0" xfId="0" applyFont="1" applyFill="1" applyAlignment="1">
      <alignment horizontal="center"/>
    </xf>
    <xf numFmtId="0" fontId="13" fillId="33" borderId="0" xfId="0" applyFont="1" applyFill="1" applyAlignment="1">
      <alignment horizontal="center"/>
    </xf>
    <xf numFmtId="3" fontId="13" fillId="33" borderId="0" xfId="0" applyNumberFormat="1" applyFont="1" applyFill="1" applyAlignment="1">
      <alignment horizontal="center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3" builtinId="3"/>
  </cellStyles>
  <dxfs count="28"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/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/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/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/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A04086E7-D142-4005-BDA3-D4A6A04B0C0C}"/>
  </tableStyles>
  <colors>
    <mruColors>
      <color rgb="FFFFD1D1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SALDO DE EMPREGO CELETISTA - COMÉRCIO - ESP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Comercio Estado'!$A$23:$A$35</c:f>
              <c:numCache>
                <c:formatCode>mmm\-yy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'1 Comercio Estado'!$D$23:$D$35</c:f>
              <c:numCache>
                <c:formatCode>#,##0</c:formatCode>
                <c:ptCount val="13"/>
                <c:pt idx="0">
                  <c:v>11971</c:v>
                </c:pt>
                <c:pt idx="1">
                  <c:v>8704</c:v>
                </c:pt>
                <c:pt idx="2">
                  <c:v>9109</c:v>
                </c:pt>
                <c:pt idx="3">
                  <c:v>11500</c:v>
                </c:pt>
                <c:pt idx="4">
                  <c:v>12490</c:v>
                </c:pt>
                <c:pt idx="5">
                  <c:v>4611</c:v>
                </c:pt>
                <c:pt idx="6">
                  <c:v>3155</c:v>
                </c:pt>
                <c:pt idx="7">
                  <c:v>20446</c:v>
                </c:pt>
                <c:pt idx="8">
                  <c:v>-19242</c:v>
                </c:pt>
                <c:pt idx="9">
                  <c:v>-20677</c:v>
                </c:pt>
                <c:pt idx="10">
                  <c:v>7119</c:v>
                </c:pt>
                <c:pt idx="11">
                  <c:v>4756</c:v>
                </c:pt>
                <c:pt idx="12">
                  <c:v>-5765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BC-445D-9D7A-653B15F72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4297439"/>
        <c:axId val="1504285439"/>
      </c:barChart>
      <c:dateAx>
        <c:axId val="150429743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04285439"/>
        <c:crosses val="autoZero"/>
        <c:auto val="1"/>
        <c:lblOffset val="100"/>
        <c:baseTimeUnit val="months"/>
      </c:dateAx>
      <c:valAx>
        <c:axId val="1504285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04297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Saldo de emprego celetista - São José do Rio Preto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1750923650467256"/>
          <c:y val="4.253787917075192E-2"/>
          <c:w val="0.86381998775712143"/>
          <c:h val="0.810954214805305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 SJRP'!$F$4:$F$16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'10 SJRP'!$G$4:$G$16</c:f>
              <c:numCache>
                <c:formatCode>\+#,##0;\-#,##0;0</c:formatCode>
                <c:ptCount val="13"/>
                <c:pt idx="0">
                  <c:v>169</c:v>
                </c:pt>
                <c:pt idx="1">
                  <c:v>219</c:v>
                </c:pt>
                <c:pt idx="2">
                  <c:v>725</c:v>
                </c:pt>
                <c:pt idx="3">
                  <c:v>115</c:v>
                </c:pt>
                <c:pt idx="4">
                  <c:v>63</c:v>
                </c:pt>
                <c:pt idx="5">
                  <c:v>186</c:v>
                </c:pt>
                <c:pt idx="6">
                  <c:v>143</c:v>
                </c:pt>
                <c:pt idx="7">
                  <c:v>-2336</c:v>
                </c:pt>
                <c:pt idx="8">
                  <c:v>760</c:v>
                </c:pt>
                <c:pt idx="9">
                  <c:v>2192</c:v>
                </c:pt>
                <c:pt idx="10">
                  <c:v>745</c:v>
                </c:pt>
                <c:pt idx="11">
                  <c:v>614</c:v>
                </c:pt>
                <c:pt idx="12" formatCode="\+#,##0;\-#,##0;&quot;(zero)&quot;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4-4D44-8049-F624F79E4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747552"/>
        <c:axId val="37748032"/>
      </c:barChart>
      <c:dateAx>
        <c:axId val="37747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748032"/>
        <c:crosses val="autoZero"/>
        <c:auto val="1"/>
        <c:lblOffset val="100"/>
        <c:baseTimeUnit val="months"/>
      </c:dateAx>
      <c:valAx>
        <c:axId val="3774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;\-#,##0;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747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'11 ITAPEVA'!$G$3</c:f>
              <c:strCache>
                <c:ptCount val="1"/>
                <c:pt idx="0">
                  <c:v>Saldo de emprego celetista em Itapeva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'11 ITAPEVA'!$F$4:$F$16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'11 ITAPEVA'!$G$4:$G$16</c:f>
              <c:numCache>
                <c:formatCode>\+#,##0;\-#,##0;0</c:formatCode>
                <c:ptCount val="13"/>
                <c:pt idx="0">
                  <c:v>36</c:v>
                </c:pt>
                <c:pt idx="1">
                  <c:v>257</c:v>
                </c:pt>
                <c:pt idx="2">
                  <c:v>14</c:v>
                </c:pt>
                <c:pt idx="3">
                  <c:v>219</c:v>
                </c:pt>
                <c:pt idx="4">
                  <c:v>88</c:v>
                </c:pt>
                <c:pt idx="5">
                  <c:v>51</c:v>
                </c:pt>
                <c:pt idx="6">
                  <c:v>-83</c:v>
                </c:pt>
                <c:pt idx="7">
                  <c:v>-191</c:v>
                </c:pt>
                <c:pt idx="8">
                  <c:v>-299</c:v>
                </c:pt>
                <c:pt idx="9">
                  <c:v>4</c:v>
                </c:pt>
                <c:pt idx="10">
                  <c:v>-62</c:v>
                </c:pt>
                <c:pt idx="11">
                  <c:v>-135</c:v>
                </c:pt>
                <c:pt idx="12" formatCode="\+#,##0;\-#,##0;&quot;(zero)&quot;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C1-4A53-9B1C-B05743046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762432"/>
        <c:axId val="37710112"/>
      </c:barChart>
      <c:dateAx>
        <c:axId val="377624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710112"/>
        <c:crosses val="autoZero"/>
        <c:auto val="1"/>
        <c:lblOffset val="100"/>
        <c:baseTimeUnit val="months"/>
      </c:dateAx>
      <c:valAx>
        <c:axId val="3771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;\-#,##0;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762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'12 BOTUCATU'!$G$3</c:f>
              <c:strCache>
                <c:ptCount val="1"/>
                <c:pt idx="0">
                  <c:v>Saldo de emprego celetista em Botucatu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'12 BOTUCATU'!$F$4:$F$16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'12 BOTUCATU'!$G$4:$G$16</c:f>
              <c:numCache>
                <c:formatCode>\+#,##0;\-#,##0;0</c:formatCode>
                <c:ptCount val="13"/>
                <c:pt idx="0">
                  <c:v>198</c:v>
                </c:pt>
                <c:pt idx="1">
                  <c:v>280</c:v>
                </c:pt>
                <c:pt idx="2">
                  <c:v>90</c:v>
                </c:pt>
                <c:pt idx="3">
                  <c:v>166</c:v>
                </c:pt>
                <c:pt idx="4">
                  <c:v>205</c:v>
                </c:pt>
                <c:pt idx="5">
                  <c:v>89</c:v>
                </c:pt>
                <c:pt idx="6">
                  <c:v>70</c:v>
                </c:pt>
                <c:pt idx="7">
                  <c:v>-191</c:v>
                </c:pt>
                <c:pt idx="8">
                  <c:v>162</c:v>
                </c:pt>
                <c:pt idx="9">
                  <c:v>363</c:v>
                </c:pt>
                <c:pt idx="10">
                  <c:v>185</c:v>
                </c:pt>
                <c:pt idx="11">
                  <c:v>72</c:v>
                </c:pt>
                <c:pt idx="12" formatCode="\+#,##0;\-#,##0;&quot;(zero)&quot;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08-4701-9863-C0784C638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139376"/>
        <c:axId val="2081140336"/>
      </c:barChart>
      <c:dateAx>
        <c:axId val="20811393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40336"/>
        <c:crosses val="autoZero"/>
        <c:auto val="1"/>
        <c:lblOffset val="100"/>
        <c:baseTimeUnit val="months"/>
      </c:dateAx>
      <c:valAx>
        <c:axId val="208114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;\-#,##0;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'13 JUNDIAÍ'!$G$3</c:f>
              <c:strCache>
                <c:ptCount val="1"/>
                <c:pt idx="0">
                  <c:v>Saldo de emprego celetista em Jundiaí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'13 JUNDIAÍ'!$F$4:$F$16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'13 JUNDIAÍ'!$G$4:$G$16</c:f>
              <c:numCache>
                <c:formatCode>\+#,##0;\-#,##0;0</c:formatCode>
                <c:ptCount val="13"/>
                <c:pt idx="0">
                  <c:v>758</c:v>
                </c:pt>
                <c:pt idx="1">
                  <c:v>193</c:v>
                </c:pt>
                <c:pt idx="2">
                  <c:v>405</c:v>
                </c:pt>
                <c:pt idx="3">
                  <c:v>502</c:v>
                </c:pt>
                <c:pt idx="4">
                  <c:v>924</c:v>
                </c:pt>
                <c:pt idx="5">
                  <c:v>367</c:v>
                </c:pt>
                <c:pt idx="6">
                  <c:v>-357</c:v>
                </c:pt>
                <c:pt idx="7">
                  <c:v>-2783</c:v>
                </c:pt>
                <c:pt idx="8">
                  <c:v>619</c:v>
                </c:pt>
                <c:pt idx="9">
                  <c:v>781</c:v>
                </c:pt>
                <c:pt idx="10">
                  <c:v>-36</c:v>
                </c:pt>
                <c:pt idx="11">
                  <c:v>-443</c:v>
                </c:pt>
                <c:pt idx="12" formatCode="\+#,##0;\-#,##0;&quot;(zero)&quot;">
                  <c:v>-385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875-BC65-1CB08568D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146096"/>
        <c:axId val="2081152816"/>
      </c:barChart>
      <c:dateAx>
        <c:axId val="20811460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52816"/>
        <c:crosses val="autoZero"/>
        <c:auto val="1"/>
        <c:lblOffset val="100"/>
        <c:baseTimeUnit val="months"/>
      </c:dateAx>
      <c:valAx>
        <c:axId val="208115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;\-#,##0;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4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'14 MATÃO'!$G$3</c:f>
              <c:strCache>
                <c:ptCount val="1"/>
                <c:pt idx="0">
                  <c:v>Saldo de emprego celetista em Matão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'14 MATÃO'!$F$4:$F$16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'14 MATÃO'!$G$4:$G$16</c:f>
              <c:numCache>
                <c:formatCode>\+#,##0;\-#,##0;0</c:formatCode>
                <c:ptCount val="13"/>
                <c:pt idx="0">
                  <c:v>1197</c:v>
                </c:pt>
                <c:pt idx="1">
                  <c:v>916</c:v>
                </c:pt>
                <c:pt idx="2">
                  <c:v>365</c:v>
                </c:pt>
                <c:pt idx="3">
                  <c:v>43</c:v>
                </c:pt>
                <c:pt idx="4">
                  <c:v>-214</c:v>
                </c:pt>
                <c:pt idx="5">
                  <c:v>-602</c:v>
                </c:pt>
                <c:pt idx="6">
                  <c:v>-309</c:v>
                </c:pt>
                <c:pt idx="7">
                  <c:v>-1374</c:v>
                </c:pt>
                <c:pt idx="8">
                  <c:v>97</c:v>
                </c:pt>
                <c:pt idx="9">
                  <c:v>-824</c:v>
                </c:pt>
                <c:pt idx="10">
                  <c:v>-3102</c:v>
                </c:pt>
                <c:pt idx="11">
                  <c:v>-121</c:v>
                </c:pt>
                <c:pt idx="12" formatCode="\+#,##0;\-#,##0;&quot;(zero)&quot;">
                  <c:v>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00-4EF2-9B0E-4009B90E7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156656"/>
        <c:axId val="2081167216"/>
      </c:barChart>
      <c:dateAx>
        <c:axId val="208115665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67216"/>
        <c:crosses val="autoZero"/>
        <c:auto val="1"/>
        <c:lblOffset val="100"/>
        <c:baseTimeUnit val="months"/>
      </c:dateAx>
      <c:valAx>
        <c:axId val="208116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;\-#,##0;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56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Saldo de emprego celetista - Pindamonhangaba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'15 PINDA'!$G$3</c:f>
              <c:strCache>
                <c:ptCount val="1"/>
                <c:pt idx="0">
                  <c:v>Saldo de emprego celetista Pindamonhangaba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'15 PINDA'!$F$4:$F$16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'15 PINDA'!$G$4:$G$16</c:f>
              <c:numCache>
                <c:formatCode>\+#,##0;\-#,##0;0</c:formatCode>
                <c:ptCount val="13"/>
                <c:pt idx="0">
                  <c:v>-126</c:v>
                </c:pt>
                <c:pt idx="1">
                  <c:v>51</c:v>
                </c:pt>
                <c:pt idx="2">
                  <c:v>-76</c:v>
                </c:pt>
                <c:pt idx="3">
                  <c:v>232</c:v>
                </c:pt>
                <c:pt idx="4">
                  <c:v>8</c:v>
                </c:pt>
                <c:pt idx="5">
                  <c:v>-45</c:v>
                </c:pt>
                <c:pt idx="6">
                  <c:v>98</c:v>
                </c:pt>
                <c:pt idx="7">
                  <c:v>-529</c:v>
                </c:pt>
                <c:pt idx="8">
                  <c:v>235</c:v>
                </c:pt>
                <c:pt idx="9">
                  <c:v>101</c:v>
                </c:pt>
                <c:pt idx="10">
                  <c:v>45</c:v>
                </c:pt>
                <c:pt idx="11">
                  <c:v>-136</c:v>
                </c:pt>
                <c:pt idx="12" formatCode="\+#,##0;\-#,##0;&quot;(zero)&quot;">
                  <c:v>-19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0-43E1-A094-D2C11D660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162896"/>
        <c:axId val="2081181136"/>
      </c:barChart>
      <c:dateAx>
        <c:axId val="20811628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81136"/>
        <c:crosses val="autoZero"/>
        <c:auto val="1"/>
        <c:lblOffset val="100"/>
        <c:baseTimeUnit val="months"/>
      </c:dateAx>
      <c:valAx>
        <c:axId val="208118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;\-#,##0;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62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/>
              <a:t>Saldo de emprego celetista - São José dos Campos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'16 SJC'!$G$3</c:f>
              <c:strCache>
                <c:ptCount val="1"/>
                <c:pt idx="0">
                  <c:v>Saldo de emprego celetista em São José dos Campos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'16 SJC'!$F$4:$F$16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'16 SJC'!$G$4:$G$16</c:f>
              <c:numCache>
                <c:formatCode>\+#,##0;\-#,##0;0</c:formatCode>
                <c:ptCount val="13"/>
                <c:pt idx="0">
                  <c:v>643</c:v>
                </c:pt>
                <c:pt idx="1">
                  <c:v>1618</c:v>
                </c:pt>
                <c:pt idx="2">
                  <c:v>661</c:v>
                </c:pt>
                <c:pt idx="3">
                  <c:v>918</c:v>
                </c:pt>
                <c:pt idx="4">
                  <c:v>557</c:v>
                </c:pt>
                <c:pt idx="5">
                  <c:v>7</c:v>
                </c:pt>
                <c:pt idx="6">
                  <c:v>506</c:v>
                </c:pt>
                <c:pt idx="7">
                  <c:v>-2883</c:v>
                </c:pt>
                <c:pt idx="8">
                  <c:v>22</c:v>
                </c:pt>
                <c:pt idx="9">
                  <c:v>969</c:v>
                </c:pt>
                <c:pt idx="10">
                  <c:v>290</c:v>
                </c:pt>
                <c:pt idx="11">
                  <c:v>427</c:v>
                </c:pt>
                <c:pt idx="12" formatCode="\+#,##0;\-#,##0;&quot;(zero)&quot;">
                  <c:v>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0-4E1C-B105-2602B5413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739872"/>
        <c:axId val="37740352"/>
      </c:barChart>
      <c:dateAx>
        <c:axId val="3773987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740352"/>
        <c:crosses val="autoZero"/>
        <c:auto val="1"/>
        <c:lblOffset val="100"/>
        <c:baseTimeUnit val="months"/>
      </c:dateAx>
      <c:valAx>
        <c:axId val="3774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;\-#,##0;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739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'17 MIRASSOL'!$G$3</c:f>
              <c:strCache>
                <c:ptCount val="1"/>
                <c:pt idx="0">
                  <c:v>Saldo de emprego celetista em Mirassol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'17 MIRASSOL'!$F$4:$F$16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'17 MIRASSOL'!$G$4:$G$16</c:f>
              <c:numCache>
                <c:formatCode>\+#,##0;\-#,##0;0</c:formatCode>
                <c:ptCount val="13"/>
                <c:pt idx="0">
                  <c:v>249</c:v>
                </c:pt>
                <c:pt idx="1">
                  <c:v>77</c:v>
                </c:pt>
                <c:pt idx="2">
                  <c:v>27</c:v>
                </c:pt>
                <c:pt idx="3">
                  <c:v>123</c:v>
                </c:pt>
                <c:pt idx="4">
                  <c:v>0</c:v>
                </c:pt>
                <c:pt idx="5">
                  <c:v>473</c:v>
                </c:pt>
                <c:pt idx="6">
                  <c:v>160</c:v>
                </c:pt>
                <c:pt idx="7">
                  <c:v>-392</c:v>
                </c:pt>
                <c:pt idx="8">
                  <c:v>-8</c:v>
                </c:pt>
                <c:pt idx="9">
                  <c:v>101</c:v>
                </c:pt>
                <c:pt idx="10">
                  <c:v>188</c:v>
                </c:pt>
                <c:pt idx="11">
                  <c:v>-73</c:v>
                </c:pt>
                <c:pt idx="12" formatCode="\+#,##0;\-#,##0;&quot;(zero)&quot;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2F-42F8-985D-02695E032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737472"/>
        <c:axId val="37733152"/>
      </c:barChart>
      <c:dateAx>
        <c:axId val="3773747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733152"/>
        <c:crosses val="autoZero"/>
        <c:auto val="1"/>
        <c:lblOffset val="100"/>
        <c:baseTimeUnit val="months"/>
      </c:dateAx>
      <c:valAx>
        <c:axId val="3773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;\-#,##0;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737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Saldo de emprego celetista - Presidente Venceslau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'18 VENCESLAU'!$G$3</c:f>
              <c:strCache>
                <c:ptCount val="1"/>
                <c:pt idx="0">
                  <c:v>Saldo de emprego celetista em Presidente Venceslau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'18 VENCESLAU'!$F$4:$F$16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'18 VENCESLAU'!$G$4:$G$16</c:f>
              <c:numCache>
                <c:formatCode>\+#,##0;\-#,##0;0</c:formatCode>
                <c:ptCount val="13"/>
                <c:pt idx="0">
                  <c:v>61</c:v>
                </c:pt>
                <c:pt idx="1">
                  <c:v>70</c:v>
                </c:pt>
                <c:pt idx="2">
                  <c:v>1</c:v>
                </c:pt>
                <c:pt idx="3">
                  <c:v>125</c:v>
                </c:pt>
                <c:pt idx="4">
                  <c:v>52</c:v>
                </c:pt>
                <c:pt idx="5">
                  <c:v>-56</c:v>
                </c:pt>
                <c:pt idx="6">
                  <c:v>24</c:v>
                </c:pt>
                <c:pt idx="7">
                  <c:v>-58</c:v>
                </c:pt>
                <c:pt idx="8">
                  <c:v>-57</c:v>
                </c:pt>
                <c:pt idx="9">
                  <c:v>-88</c:v>
                </c:pt>
                <c:pt idx="10">
                  <c:v>36</c:v>
                </c:pt>
                <c:pt idx="11">
                  <c:v>59</c:v>
                </c:pt>
                <c:pt idx="12" formatCode="\+#,##0;\-#,##0;&quot;(zero)&quot;">
                  <c:v>-346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9F-4B7F-87CB-A90756C42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155696"/>
        <c:axId val="2081174416"/>
      </c:barChart>
      <c:dateAx>
        <c:axId val="20811556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74416"/>
        <c:crosses val="autoZero"/>
        <c:auto val="1"/>
        <c:lblOffset val="100"/>
        <c:baseTimeUnit val="months"/>
      </c:dateAx>
      <c:valAx>
        <c:axId val="208117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;\-#,##0;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5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'19 MOGI'!$G$3</c:f>
              <c:strCache>
                <c:ptCount val="1"/>
                <c:pt idx="0">
                  <c:v>Saldo de emprego celetista em Mogi-Guaçu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'19 MOGI'!$F$4:$F$16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'19 MOGI'!$G$4:$G$16</c:f>
              <c:numCache>
                <c:formatCode>\+#,##0;\-#,##0;0</c:formatCode>
                <c:ptCount val="13"/>
                <c:pt idx="0">
                  <c:v>486</c:v>
                </c:pt>
                <c:pt idx="1">
                  <c:v>157</c:v>
                </c:pt>
                <c:pt idx="2">
                  <c:v>-51</c:v>
                </c:pt>
                <c:pt idx="3">
                  <c:v>-90</c:v>
                </c:pt>
                <c:pt idx="4">
                  <c:v>252</c:v>
                </c:pt>
                <c:pt idx="5">
                  <c:v>26</c:v>
                </c:pt>
                <c:pt idx="6">
                  <c:v>267</c:v>
                </c:pt>
                <c:pt idx="7">
                  <c:v>-983</c:v>
                </c:pt>
                <c:pt idx="8">
                  <c:v>-31</c:v>
                </c:pt>
                <c:pt idx="9">
                  <c:v>-372</c:v>
                </c:pt>
                <c:pt idx="10">
                  <c:v>-438</c:v>
                </c:pt>
                <c:pt idx="11">
                  <c:v>410</c:v>
                </c:pt>
                <c:pt idx="12" formatCode="\+#,##0;\-#,##0;&quot;(zero)&quot;">
                  <c:v>1136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DD-4BC3-97FD-D76445EF4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762912"/>
        <c:axId val="37764832"/>
      </c:barChart>
      <c:dateAx>
        <c:axId val="377629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764832"/>
        <c:crosses val="autoZero"/>
        <c:auto val="1"/>
        <c:lblOffset val="100"/>
        <c:baseTimeUnit val="months"/>
      </c:dateAx>
      <c:valAx>
        <c:axId val="3776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;\-#,##0;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762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SALDO DE EMPREGO CELETISTA - COMÉRCIO - CAPITAL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820028525373235"/>
          <c:y val="0.133796578194087"/>
          <c:w val="0.88494282266163671"/>
          <c:h val="0.848951689213085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 Comercio Capital'!$A$28:$A$40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'2 Comercio Capital'!$D$28:$D$40</c:f>
              <c:numCache>
                <c:formatCode>#,##0</c:formatCode>
                <c:ptCount val="13"/>
                <c:pt idx="0">
                  <c:v>2742</c:v>
                </c:pt>
                <c:pt idx="1">
                  <c:v>2736</c:v>
                </c:pt>
                <c:pt idx="2">
                  <c:v>3489</c:v>
                </c:pt>
                <c:pt idx="3">
                  <c:v>4693</c:v>
                </c:pt>
                <c:pt idx="4">
                  <c:v>90</c:v>
                </c:pt>
                <c:pt idx="5">
                  <c:v>525</c:v>
                </c:pt>
                <c:pt idx="6">
                  <c:v>4546</c:v>
                </c:pt>
                <c:pt idx="7">
                  <c:v>-7664</c:v>
                </c:pt>
                <c:pt idx="8">
                  <c:v>-6559</c:v>
                </c:pt>
                <c:pt idx="9">
                  <c:v>-4992</c:v>
                </c:pt>
                <c:pt idx="10">
                  <c:v>1300</c:v>
                </c:pt>
                <c:pt idx="11">
                  <c:v>-1894</c:v>
                </c:pt>
                <c:pt idx="12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90-4E6F-9F91-D50E75D09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5005359"/>
        <c:axId val="995005839"/>
      </c:barChart>
      <c:dateAx>
        <c:axId val="99500535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95005839"/>
        <c:crosses val="autoZero"/>
        <c:auto val="1"/>
        <c:lblOffset val="100"/>
        <c:baseTimeUnit val="months"/>
      </c:dateAx>
      <c:valAx>
        <c:axId val="995005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95005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 RIBEIRÃO'!$G$3</c:f>
              <c:strCache>
                <c:ptCount val="1"/>
                <c:pt idx="0">
                  <c:v>Saldo de emprego celetista em Ribeirão Preto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 RIBEIRÃO'!$F$4:$F$16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'20 RIBEIRÃO'!$G$4:$G$16</c:f>
              <c:numCache>
                <c:formatCode>\+#,##0;\-#,##0;0</c:formatCode>
                <c:ptCount val="13"/>
                <c:pt idx="0">
                  <c:v>-88</c:v>
                </c:pt>
                <c:pt idx="1">
                  <c:v>279</c:v>
                </c:pt>
                <c:pt idx="2">
                  <c:v>327</c:v>
                </c:pt>
                <c:pt idx="3">
                  <c:v>205</c:v>
                </c:pt>
                <c:pt idx="4">
                  <c:v>720</c:v>
                </c:pt>
                <c:pt idx="5">
                  <c:v>284</c:v>
                </c:pt>
                <c:pt idx="6">
                  <c:v>375</c:v>
                </c:pt>
                <c:pt idx="7">
                  <c:v>-3076</c:v>
                </c:pt>
                <c:pt idx="8">
                  <c:v>768</c:v>
                </c:pt>
                <c:pt idx="9">
                  <c:v>2192</c:v>
                </c:pt>
                <c:pt idx="10">
                  <c:v>2192</c:v>
                </c:pt>
                <c:pt idx="11">
                  <c:v>254</c:v>
                </c:pt>
                <c:pt idx="12" formatCode="\+#,##0;\-#,##0;&quot;(zero)&quot;">
                  <c:v>-432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8-4EF8-A3EB-F6D5D5AA5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148496"/>
        <c:axId val="2081148976"/>
      </c:barChart>
      <c:dateAx>
        <c:axId val="20811484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48976"/>
        <c:crosses val="autoZero"/>
        <c:auto val="1"/>
        <c:lblOffset val="100"/>
        <c:baseTimeUnit val="months"/>
      </c:dateAx>
      <c:valAx>
        <c:axId val="208114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;\-#,##0;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4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Saldo de emprego celetista em JAÚ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'21 JAÚ'!$G$3</c:f>
              <c:strCache>
                <c:ptCount val="1"/>
                <c:pt idx="0">
                  <c:v>Saldo de emprego celetista em JAÚ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'21 JAÚ'!$F$4:$F$16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'21 JAÚ'!$G$4:$G$16</c:f>
              <c:numCache>
                <c:formatCode>\+#,##0;\-#,##0;0</c:formatCode>
                <c:ptCount val="13"/>
                <c:pt idx="0">
                  <c:v>-105</c:v>
                </c:pt>
                <c:pt idx="1">
                  <c:v>96</c:v>
                </c:pt>
                <c:pt idx="2">
                  <c:v>87</c:v>
                </c:pt>
                <c:pt idx="3">
                  <c:v>159</c:v>
                </c:pt>
                <c:pt idx="4">
                  <c:v>41</c:v>
                </c:pt>
                <c:pt idx="5">
                  <c:v>98</c:v>
                </c:pt>
                <c:pt idx="6">
                  <c:v>-91</c:v>
                </c:pt>
                <c:pt idx="7">
                  <c:v>-791</c:v>
                </c:pt>
                <c:pt idx="8">
                  <c:v>296</c:v>
                </c:pt>
                <c:pt idx="9">
                  <c:v>372</c:v>
                </c:pt>
                <c:pt idx="10">
                  <c:v>372</c:v>
                </c:pt>
                <c:pt idx="11">
                  <c:v>12</c:v>
                </c:pt>
                <c:pt idx="12" formatCode="#,##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6C-4196-A177-4A6BB5F13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148496"/>
        <c:axId val="2081148976"/>
      </c:barChart>
      <c:dateAx>
        <c:axId val="20811484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48976"/>
        <c:crosses val="autoZero"/>
        <c:auto val="1"/>
        <c:lblOffset val="100"/>
        <c:baseTimeUnit val="months"/>
      </c:dateAx>
      <c:valAx>
        <c:axId val="208114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;\-#,##0;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4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'999 ESP'!$G$3</c:f>
          <c:strCache>
            <c:ptCount val="1"/>
            <c:pt idx="0">
              <c:v>Saldo de emprego celetista em Estado de SP
(em 1000)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3398381452318461"/>
          <c:y val="0.19570312500000003"/>
          <c:w val="0.83823840769903757"/>
          <c:h val="0.633989159558180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'999 ESP'!$G$3</c:f>
              <c:strCache>
                <c:ptCount val="1"/>
                <c:pt idx="0">
                  <c:v>Saldo de emprego celetista em Estado de SP
(em 1000)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'999 ESP'!$F$4:$F$16</c:f>
              <c:numCache>
                <c:formatCode>mmm\-yy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'999 ESP'!$G$4:$G$16</c:f>
              <c:numCache>
                <c:formatCode>#,##0.0,</c:formatCode>
                <c:ptCount val="13"/>
                <c:pt idx="0">
                  <c:v>65048</c:v>
                </c:pt>
                <c:pt idx="1">
                  <c:v>33112</c:v>
                </c:pt>
                <c:pt idx="2">
                  <c:v>37801</c:v>
                </c:pt>
                <c:pt idx="3">
                  <c:v>43326</c:v>
                </c:pt>
                <c:pt idx="4">
                  <c:v>46084</c:v>
                </c:pt>
                <c:pt idx="5">
                  <c:v>47808</c:v>
                </c:pt>
                <c:pt idx="6">
                  <c:v>20489</c:v>
                </c:pt>
                <c:pt idx="7">
                  <c:v>29930</c:v>
                </c:pt>
                <c:pt idx="8">
                  <c:v>-227571</c:v>
                </c:pt>
                <c:pt idx="9">
                  <c:v>15715</c:v>
                </c:pt>
                <c:pt idx="10">
                  <c:v>95899</c:v>
                </c:pt>
                <c:pt idx="11">
                  <c:v>67876</c:v>
                </c:pt>
                <c:pt idx="12">
                  <c:v>20202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0-4A11-A4A1-03E862EC3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148496"/>
        <c:axId val="2081148976"/>
      </c:barChart>
      <c:dateAx>
        <c:axId val="20811484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48976"/>
        <c:crosses val="autoZero"/>
        <c:auto val="1"/>
        <c:lblOffset val="100"/>
        <c:baseTimeUnit val="months"/>
      </c:dateAx>
      <c:valAx>
        <c:axId val="208114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114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SALDO DE EMPREGOS CELETISTAS - SERVIÇOS - ESP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014687624714946"/>
          <c:y val="0.12929377781933699"/>
          <c:w val="0.8839031634203619"/>
          <c:h val="0.840774749544869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Serviços Estado'!$A$28:$A$40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'3 Serviços Estado'!$D$28:$D$40</c:f>
              <c:numCache>
                <c:formatCode>#,##0</c:formatCode>
                <c:ptCount val="13"/>
                <c:pt idx="0">
                  <c:v>18813</c:v>
                </c:pt>
                <c:pt idx="1">
                  <c:v>23013</c:v>
                </c:pt>
                <c:pt idx="2">
                  <c:v>14919</c:v>
                </c:pt>
                <c:pt idx="3">
                  <c:v>22628</c:v>
                </c:pt>
                <c:pt idx="4">
                  <c:v>33787</c:v>
                </c:pt>
                <c:pt idx="5">
                  <c:v>23449</c:v>
                </c:pt>
                <c:pt idx="6">
                  <c:v>32363</c:v>
                </c:pt>
                <c:pt idx="7">
                  <c:v>-129955</c:v>
                </c:pt>
                <c:pt idx="8">
                  <c:v>3001</c:v>
                </c:pt>
                <c:pt idx="9">
                  <c:v>76152</c:v>
                </c:pt>
                <c:pt idx="10">
                  <c:v>49475</c:v>
                </c:pt>
                <c:pt idx="11">
                  <c:v>20393</c:v>
                </c:pt>
                <c:pt idx="12">
                  <c:v>15063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2-486C-933A-55431C896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04932303"/>
        <c:axId val="1204948143"/>
      </c:barChart>
      <c:dateAx>
        <c:axId val="12049323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04948143"/>
        <c:crosses val="autoZero"/>
        <c:auto val="1"/>
        <c:lblOffset val="100"/>
        <c:baseTimeUnit val="months"/>
      </c:dateAx>
      <c:valAx>
        <c:axId val="1204948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04932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SALDO DE EMPREGOS</a:t>
            </a:r>
            <a:r>
              <a:rPr lang="pt-BR" baseline="0"/>
              <a:t> CELETISTAS - SERVIÇOS - CAPITAL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 Serviços Capital'!$A$28:$A$40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'4 Serviços Capital'!$D$28:$D$40</c:f>
              <c:numCache>
                <c:formatCode>#,##0</c:formatCode>
                <c:ptCount val="13"/>
                <c:pt idx="0">
                  <c:v>5994</c:v>
                </c:pt>
                <c:pt idx="1">
                  <c:v>14304</c:v>
                </c:pt>
                <c:pt idx="2">
                  <c:v>2860</c:v>
                </c:pt>
                <c:pt idx="3">
                  <c:v>7691</c:v>
                </c:pt>
                <c:pt idx="4">
                  <c:v>14038</c:v>
                </c:pt>
                <c:pt idx="5">
                  <c:v>12342</c:v>
                </c:pt>
                <c:pt idx="6">
                  <c:v>22227</c:v>
                </c:pt>
                <c:pt idx="7">
                  <c:v>-42133</c:v>
                </c:pt>
                <c:pt idx="8">
                  <c:v>2977</c:v>
                </c:pt>
                <c:pt idx="9">
                  <c:v>21001</c:v>
                </c:pt>
                <c:pt idx="10">
                  <c:v>16776</c:v>
                </c:pt>
                <c:pt idx="11">
                  <c:v>1994</c:v>
                </c:pt>
                <c:pt idx="12">
                  <c:v>6747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2B-43ED-8C33-F7EA7757A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6672223"/>
        <c:axId val="1016675103"/>
      </c:barChart>
      <c:dateAx>
        <c:axId val="101667222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16675103"/>
        <c:crosses val="autoZero"/>
        <c:auto val="1"/>
        <c:lblOffset val="100"/>
        <c:baseTimeUnit val="months"/>
      </c:dateAx>
      <c:valAx>
        <c:axId val="1016675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16672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 SINDIAUTO'!$B$12</c:f>
              <c:strCache>
                <c:ptCount val="1"/>
                <c:pt idx="0">
                  <c:v>Saldo de emprego celetista: Varejo de Automóveis Caminhonetas e Utilitários Usados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'5 SINDIAUTO'!$A$14:$A$26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'5 SINDIAUTO'!$B$14:$B$26</c:f>
              <c:numCache>
                <c:formatCode>General</c:formatCode>
                <c:ptCount val="13"/>
                <c:pt idx="0">
                  <c:v>46</c:v>
                </c:pt>
                <c:pt idx="1">
                  <c:v>8</c:v>
                </c:pt>
                <c:pt idx="2" formatCode="_-* #,##0_-;\-* #,##0_-;_-* &quot;-&quot;??_-;_-@_-">
                  <c:v>32</c:v>
                </c:pt>
                <c:pt idx="3" formatCode="_-* #,##0_-;\-* #,##0_-;_-* &quot;-&quot;??_-;_-@_-">
                  <c:v>-12</c:v>
                </c:pt>
                <c:pt idx="4">
                  <c:v>-26</c:v>
                </c:pt>
                <c:pt idx="5">
                  <c:v>-30</c:v>
                </c:pt>
                <c:pt idx="6">
                  <c:v>35</c:v>
                </c:pt>
                <c:pt idx="7">
                  <c:v>-26</c:v>
                </c:pt>
                <c:pt idx="8">
                  <c:v>-22</c:v>
                </c:pt>
                <c:pt idx="9">
                  <c:v>24</c:v>
                </c:pt>
                <c:pt idx="10">
                  <c:v>-6</c:v>
                </c:pt>
                <c:pt idx="11">
                  <c:v>-27</c:v>
                </c:pt>
                <c:pt idx="12">
                  <c:v>-89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E6-439E-B349-7601830B9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4135039"/>
        <c:axId val="994138879"/>
      </c:barChart>
      <c:dateAx>
        <c:axId val="99413503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94138879"/>
        <c:crosses val="autoZero"/>
        <c:auto val="1"/>
        <c:lblOffset val="100"/>
        <c:baseTimeUnit val="months"/>
      </c:dateAx>
      <c:valAx>
        <c:axId val="994138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94135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Saldo</a:t>
            </a:r>
            <a:r>
              <a:rPr lang="pt-BR" baseline="0"/>
              <a:t> no emprego celetista - ESP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 SINDIFLORES'!$B$21</c:f>
              <c:strCache>
                <c:ptCount val="1"/>
                <c:pt idx="0">
                  <c:v>Plantas e Flores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 SINDIFLORES'!$A$22:$A$34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'6 SINDIFLORES'!$B$22:$B$34</c:f>
              <c:numCache>
                <c:formatCode>\+#,##0;\-#,##0;"(zero)"</c:formatCode>
                <c:ptCount val="13"/>
                <c:pt idx="0">
                  <c:v>-12</c:v>
                </c:pt>
                <c:pt idx="1">
                  <c:v>-28</c:v>
                </c:pt>
                <c:pt idx="2">
                  <c:v>-9</c:v>
                </c:pt>
                <c:pt idx="3">
                  <c:v>-22</c:v>
                </c:pt>
                <c:pt idx="4">
                  <c:v>-18</c:v>
                </c:pt>
                <c:pt idx="5">
                  <c:v>-12</c:v>
                </c:pt>
                <c:pt idx="6">
                  <c:v>141</c:v>
                </c:pt>
                <c:pt idx="7">
                  <c:v>-90</c:v>
                </c:pt>
                <c:pt idx="8">
                  <c:v>-21</c:v>
                </c:pt>
                <c:pt idx="9">
                  <c:v>86</c:v>
                </c:pt>
                <c:pt idx="10">
                  <c:v>-33</c:v>
                </c:pt>
                <c:pt idx="11">
                  <c:v>77</c:v>
                </c:pt>
                <c:pt idx="1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B3-42FB-A6DA-2B309D973664}"/>
            </c:ext>
          </c:extLst>
        </c:ser>
        <c:ser>
          <c:idx val="1"/>
          <c:order val="1"/>
          <c:tx>
            <c:strRef>
              <c:f>'6 SINDIFLORES'!$C$21</c:f>
              <c:strCache>
                <c:ptCount val="1"/>
                <c:pt idx="0">
                  <c:v>Outros Produtos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 SINDIFLORES'!$A$22:$A$34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'6 SINDIFLORES'!$C$22:$C$34</c:f>
              <c:numCache>
                <c:formatCode>\+#,##0;\-#,##0;"(zero)"</c:formatCode>
                <c:ptCount val="13"/>
                <c:pt idx="0">
                  <c:v>66</c:v>
                </c:pt>
                <c:pt idx="1">
                  <c:v>195</c:v>
                </c:pt>
                <c:pt idx="2">
                  <c:v>44</c:v>
                </c:pt>
                <c:pt idx="3">
                  <c:v>65</c:v>
                </c:pt>
                <c:pt idx="4">
                  <c:v>121</c:v>
                </c:pt>
                <c:pt idx="5">
                  <c:v>39</c:v>
                </c:pt>
                <c:pt idx="6">
                  <c:v>320</c:v>
                </c:pt>
                <c:pt idx="7">
                  <c:v>-1094</c:v>
                </c:pt>
                <c:pt idx="8">
                  <c:v>123</c:v>
                </c:pt>
                <c:pt idx="9">
                  <c:v>187</c:v>
                </c:pt>
                <c:pt idx="10">
                  <c:v>-84</c:v>
                </c:pt>
                <c:pt idx="11">
                  <c:v>-260</c:v>
                </c:pt>
                <c:pt idx="12">
                  <c:v>-285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B3-42FB-A6DA-2B309D973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8989375"/>
        <c:axId val="1378989855"/>
      </c:barChart>
      <c:dateAx>
        <c:axId val="137898937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78989855"/>
        <c:crosses val="autoZero"/>
        <c:auto val="1"/>
        <c:lblOffset val="100"/>
        <c:baseTimeUnit val="months"/>
      </c:dateAx>
      <c:valAx>
        <c:axId val="1378989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;\-#,##0;&quot;(zero)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78989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SALDO DO EMPREGO CELETISTA - SINDIÓTICA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 SINDIOPTICA'!$B$19</c:f>
              <c:strCache>
                <c:ptCount val="1"/>
                <c:pt idx="0">
                  <c:v>Artigos Fotográficos e para Filmagem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 SINDIOPTICA'!$A$21:$A$33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'7 SINDIOPTICA'!$B$21:$B$33</c:f>
              <c:numCache>
                <c:formatCode>General</c:formatCode>
                <c:ptCount val="13"/>
                <c:pt idx="0" formatCode="_-* #,##0_-;\-* #,##0_-;_-* &quot;-&quot;??_-;_-@_-">
                  <c:v>23</c:v>
                </c:pt>
                <c:pt idx="1">
                  <c:v>13</c:v>
                </c:pt>
                <c:pt idx="2">
                  <c:v>23</c:v>
                </c:pt>
                <c:pt idx="3">
                  <c:v>3</c:v>
                </c:pt>
                <c:pt idx="4">
                  <c:v>21</c:v>
                </c:pt>
                <c:pt idx="5">
                  <c:v>18</c:v>
                </c:pt>
                <c:pt idx="6">
                  <c:v>-7</c:v>
                </c:pt>
                <c:pt idx="7">
                  <c:v>-45</c:v>
                </c:pt>
                <c:pt idx="8">
                  <c:v>-11</c:v>
                </c:pt>
                <c:pt idx="9">
                  <c:v>17</c:v>
                </c:pt>
                <c:pt idx="10">
                  <c:v>-27</c:v>
                </c:pt>
                <c:pt idx="11">
                  <c:v>-28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4E-4982-AE2B-580C5703A95A}"/>
            </c:ext>
          </c:extLst>
        </c:ser>
        <c:ser>
          <c:idx val="1"/>
          <c:order val="1"/>
          <c:tx>
            <c:strRef>
              <c:f>'7 SINDIOPTICA'!$C$19</c:f>
              <c:strCache>
                <c:ptCount val="1"/>
                <c:pt idx="0">
                  <c:v>Artigos de óptica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 SINDIOPTICA'!$A$21:$A$33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'7 SINDIOPTICA'!$C$21:$C$33</c:f>
              <c:numCache>
                <c:formatCode>General</c:formatCode>
                <c:ptCount val="13"/>
                <c:pt idx="0" formatCode="_-* #,##0_-;\-* #,##0_-;_-* &quot;-&quot;??_-;_-@_-">
                  <c:v>-71</c:v>
                </c:pt>
                <c:pt idx="1">
                  <c:v>61</c:v>
                </c:pt>
                <c:pt idx="2">
                  <c:v>14</c:v>
                </c:pt>
                <c:pt idx="3">
                  <c:v>15</c:v>
                </c:pt>
                <c:pt idx="4">
                  <c:v>-31</c:v>
                </c:pt>
                <c:pt idx="5">
                  <c:v>12</c:v>
                </c:pt>
                <c:pt idx="6">
                  <c:v>98</c:v>
                </c:pt>
                <c:pt idx="7">
                  <c:v>-198</c:v>
                </c:pt>
                <c:pt idx="8">
                  <c:v>-68</c:v>
                </c:pt>
                <c:pt idx="9">
                  <c:v>17</c:v>
                </c:pt>
                <c:pt idx="10">
                  <c:v>33</c:v>
                </c:pt>
                <c:pt idx="11">
                  <c:v>31</c:v>
                </c:pt>
                <c:pt idx="12">
                  <c:v>-24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4E-4982-AE2B-580C5703A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1029952"/>
        <c:axId val="1351012192"/>
      </c:barChart>
      <c:dateAx>
        <c:axId val="13510299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51012192"/>
        <c:crosses val="autoZero"/>
        <c:auto val="1"/>
        <c:lblOffset val="100"/>
        <c:baseTimeUnit val="months"/>
      </c:dateAx>
      <c:valAx>
        <c:axId val="135101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51029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'8 SINDINESFA'!$B$21</c:f>
              <c:strCache>
                <c:ptCount val="1"/>
                <c:pt idx="0">
                  <c:v>Saldo do emprego celetista: atacado paulista de resíduos e sucatas metálicos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 SINDINESFA'!$A$22:$A$34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'8 SINDINESFA'!$B$22:$B$34</c:f>
              <c:numCache>
                <c:formatCode>#,##0</c:formatCode>
                <c:ptCount val="13"/>
                <c:pt idx="0" formatCode="General">
                  <c:v>-28</c:v>
                </c:pt>
                <c:pt idx="1">
                  <c:v>42</c:v>
                </c:pt>
                <c:pt idx="2" formatCode="General">
                  <c:v>53</c:v>
                </c:pt>
                <c:pt idx="3">
                  <c:v>16</c:v>
                </c:pt>
                <c:pt idx="4">
                  <c:v>60</c:v>
                </c:pt>
                <c:pt idx="5" formatCode="General">
                  <c:v>-8</c:v>
                </c:pt>
                <c:pt idx="6">
                  <c:v>-1</c:v>
                </c:pt>
                <c:pt idx="7">
                  <c:v>-165</c:v>
                </c:pt>
                <c:pt idx="8">
                  <c:v>48</c:v>
                </c:pt>
                <c:pt idx="9">
                  <c:v>99</c:v>
                </c:pt>
                <c:pt idx="10">
                  <c:v>45</c:v>
                </c:pt>
                <c:pt idx="11">
                  <c:v>8</c:v>
                </c:pt>
                <c:pt idx="1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2-480E-BE30-02E3BE660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6651200"/>
        <c:axId val="1506653120"/>
      </c:barChart>
      <c:dateAx>
        <c:axId val="150665120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06653120"/>
        <c:crosses val="autoZero"/>
        <c:auto val="1"/>
        <c:lblOffset val="100"/>
        <c:baseTimeUnit val="months"/>
      </c:dateAx>
      <c:valAx>
        <c:axId val="150665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0665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 SINCOQUIM'!$B$26</c:f>
              <c:strCache>
                <c:ptCount val="1"/>
                <c:pt idx="0">
                  <c:v>Saldo do emprego celetista dos CNES de representação do Sincoquim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 SINCOQUIM'!$A$27:$A$39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'9 SINCOQUIM'!$B$27:$B$39</c:f>
              <c:numCache>
                <c:formatCode>General</c:formatCode>
                <c:ptCount val="13"/>
                <c:pt idx="0">
                  <c:v>-19</c:v>
                </c:pt>
                <c:pt idx="1">
                  <c:v>11</c:v>
                </c:pt>
                <c:pt idx="2">
                  <c:v>-13</c:v>
                </c:pt>
                <c:pt idx="3" formatCode="_-* #,##0_-;\-* #,##0_-;_-* &quot;-&quot;??_-;_-@_-">
                  <c:v>35</c:v>
                </c:pt>
                <c:pt idx="4">
                  <c:v>-16</c:v>
                </c:pt>
                <c:pt idx="5">
                  <c:v>13</c:v>
                </c:pt>
                <c:pt idx="6">
                  <c:v>50</c:v>
                </c:pt>
                <c:pt idx="7">
                  <c:v>-152</c:v>
                </c:pt>
                <c:pt idx="8">
                  <c:v>-39</c:v>
                </c:pt>
                <c:pt idx="9">
                  <c:v>94</c:v>
                </c:pt>
                <c:pt idx="10">
                  <c:v>-18</c:v>
                </c:pt>
                <c:pt idx="11">
                  <c:v>7</c:v>
                </c:pt>
                <c:pt idx="12">
                  <c:v>-142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6-4B9D-A1FA-FE22D25E2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6445360"/>
        <c:axId val="596434800"/>
      </c:barChart>
      <c:dateAx>
        <c:axId val="5964453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6434800"/>
        <c:crosses val="autoZero"/>
        <c:auto val="1"/>
        <c:lblOffset val="100"/>
        <c:baseTimeUnit val="months"/>
      </c:dateAx>
      <c:valAx>
        <c:axId val="59643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6445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38</xdr:row>
      <xdr:rowOff>176212</xdr:rowOff>
    </xdr:from>
    <xdr:to>
      <xdr:col>11</xdr:col>
      <xdr:colOff>295275</xdr:colOff>
      <xdr:row>58</xdr:row>
      <xdr:rowOff>133349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8CF9B76-5201-485C-4F3F-D260176ACD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198120</xdr:colOff>
      <xdr:row>3</xdr:row>
      <xdr:rowOff>11430</xdr:rowOff>
    </xdr:from>
    <xdr:to>
      <xdr:col>12</xdr:col>
      <xdr:colOff>1493520</xdr:colOff>
      <xdr:row>19</xdr:row>
      <xdr:rowOff>53340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B4628C5-D193-A059-D76A-345F258B19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99060</xdr:colOff>
      <xdr:row>3</xdr:row>
      <xdr:rowOff>26670</xdr:rowOff>
    </xdr:from>
    <xdr:to>
      <xdr:col>16</xdr:col>
      <xdr:colOff>7620</xdr:colOff>
      <xdr:row>18</xdr:row>
      <xdr:rowOff>26670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D760E0-9D94-4500-B1DE-4B1B678D8C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3</xdr:row>
      <xdr:rowOff>57150</xdr:rowOff>
    </xdr:from>
    <xdr:to>
      <xdr:col>15</xdr:col>
      <xdr:colOff>205740</xdr:colOff>
      <xdr:row>18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E4E3D36-2E84-A0CD-E17F-1DC1E1FD82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175260</xdr:colOff>
      <xdr:row>3</xdr:row>
      <xdr:rowOff>11430</xdr:rowOff>
    </xdr:from>
    <xdr:to>
      <xdr:col>15</xdr:col>
      <xdr:colOff>190500</xdr:colOff>
      <xdr:row>18</xdr:row>
      <xdr:rowOff>11430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E5227FB-2F61-83B4-5383-0874FFD06E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</xdr:colOff>
      <xdr:row>3</xdr:row>
      <xdr:rowOff>26670</xdr:rowOff>
    </xdr:from>
    <xdr:to>
      <xdr:col>15</xdr:col>
      <xdr:colOff>144780</xdr:colOff>
      <xdr:row>18</xdr:row>
      <xdr:rowOff>26670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DACCE13-19FC-B8B5-228C-BF7C1B03F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3</xdr:row>
      <xdr:rowOff>11430</xdr:rowOff>
    </xdr:from>
    <xdr:to>
      <xdr:col>16</xdr:col>
      <xdr:colOff>14760</xdr:colOff>
      <xdr:row>18</xdr:row>
      <xdr:rowOff>11430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15FE435-8F3C-2B77-7498-942FDF21BC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106680</xdr:colOff>
      <xdr:row>3</xdr:row>
      <xdr:rowOff>57150</xdr:rowOff>
    </xdr:from>
    <xdr:to>
      <xdr:col>15</xdr:col>
      <xdr:colOff>182880</xdr:colOff>
      <xdr:row>18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134284-A59E-C4DF-92A6-AD9F70B611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</xdr:colOff>
      <xdr:row>3</xdr:row>
      <xdr:rowOff>49530</xdr:rowOff>
    </xdr:from>
    <xdr:to>
      <xdr:col>15</xdr:col>
      <xdr:colOff>160020</xdr:colOff>
      <xdr:row>18</xdr:row>
      <xdr:rowOff>49530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F33260-924F-C93D-BCA0-115FB533F5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99060</xdr:colOff>
      <xdr:row>2</xdr:row>
      <xdr:rowOff>179070</xdr:rowOff>
    </xdr:from>
    <xdr:to>
      <xdr:col>16</xdr:col>
      <xdr:colOff>68580</xdr:colOff>
      <xdr:row>18</xdr:row>
      <xdr:rowOff>45720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6A76B4-7C7A-869B-2AAF-9AD663C38D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3</xdr:row>
      <xdr:rowOff>26670</xdr:rowOff>
    </xdr:from>
    <xdr:to>
      <xdr:col>15</xdr:col>
      <xdr:colOff>152400</xdr:colOff>
      <xdr:row>18</xdr:row>
      <xdr:rowOff>26670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3BF7AC8-9FC1-4F81-42E6-7CE88C161D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581024</xdr:colOff>
      <xdr:row>20</xdr:row>
      <xdr:rowOff>42863</xdr:rowOff>
    </xdr:from>
    <xdr:to>
      <xdr:col>11</xdr:col>
      <xdr:colOff>514349</xdr:colOff>
      <xdr:row>43</xdr:row>
      <xdr:rowOff>19050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DA8A403-FCE9-0BCB-8269-3CED1C9C87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99060</xdr:colOff>
      <xdr:row>3</xdr:row>
      <xdr:rowOff>19050</xdr:rowOff>
    </xdr:from>
    <xdr:to>
      <xdr:col>15</xdr:col>
      <xdr:colOff>175260</xdr:colOff>
      <xdr:row>18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50F21EB-1123-8AD8-9D17-F40D1BEBA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99060</xdr:colOff>
      <xdr:row>3</xdr:row>
      <xdr:rowOff>19050</xdr:rowOff>
    </xdr:from>
    <xdr:to>
      <xdr:col>15</xdr:col>
      <xdr:colOff>175260</xdr:colOff>
      <xdr:row>18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2512CE-A53F-489E-AA20-9EE3078B6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99060</xdr:colOff>
      <xdr:row>3</xdr:row>
      <xdr:rowOff>19050</xdr:rowOff>
    </xdr:from>
    <xdr:to>
      <xdr:col>15</xdr:col>
      <xdr:colOff>175260</xdr:colOff>
      <xdr:row>18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0A58CA-BFB6-4FE3-814C-73715343B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38</xdr:row>
      <xdr:rowOff>42863</xdr:rowOff>
    </xdr:from>
    <xdr:to>
      <xdr:col>9</xdr:col>
      <xdr:colOff>581025</xdr:colOff>
      <xdr:row>59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130EA3D-8927-0E0E-BF6D-93DAF35016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</xdr:colOff>
      <xdr:row>38</xdr:row>
      <xdr:rowOff>147638</xdr:rowOff>
    </xdr:from>
    <xdr:to>
      <xdr:col>10</xdr:col>
      <xdr:colOff>38099</xdr:colOff>
      <xdr:row>58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91F880A-A879-E3C7-3D17-671A441C82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9109</xdr:colOff>
      <xdr:row>12</xdr:row>
      <xdr:rowOff>14567</xdr:rowOff>
    </xdr:from>
    <xdr:to>
      <xdr:col>9</xdr:col>
      <xdr:colOff>600636</xdr:colOff>
      <xdr:row>28</xdr:row>
      <xdr:rowOff>171449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D8C14E43-2CC4-AC18-E9E9-998AD7FD60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541020</xdr:colOff>
      <xdr:row>25</xdr:row>
      <xdr:rowOff>118110</xdr:rowOff>
    </xdr:from>
    <xdr:to>
      <xdr:col>11</xdr:col>
      <xdr:colOff>556260</xdr:colOff>
      <xdr:row>42</xdr:row>
      <xdr:rowOff>144780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FB58CC-F4ED-E8B3-2542-B083A34750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</xdr:colOff>
      <xdr:row>19</xdr:row>
      <xdr:rowOff>125730</xdr:rowOff>
    </xdr:from>
    <xdr:to>
      <xdr:col>10</xdr:col>
      <xdr:colOff>434340</xdr:colOff>
      <xdr:row>34</xdr:row>
      <xdr:rowOff>125730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55A962-8B60-5FE3-1D62-6FF810D0DD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415810</xdr:colOff>
      <xdr:row>16</xdr:row>
      <xdr:rowOff>1</xdr:rowOff>
    </xdr:from>
    <xdr:to>
      <xdr:col>18</xdr:col>
      <xdr:colOff>599257</xdr:colOff>
      <xdr:row>22</xdr:row>
      <xdr:rowOff>53340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A894F97-8667-7B85-770D-E6B739853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86430" y="2926081"/>
          <a:ext cx="5060247" cy="11506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175260</xdr:colOff>
      <xdr:row>35</xdr:row>
      <xdr:rowOff>64770</xdr:rowOff>
    </xdr:from>
    <xdr:to>
      <xdr:col>4</xdr:col>
      <xdr:colOff>327660</xdr:colOff>
      <xdr:row>50</xdr:row>
      <xdr:rowOff>64770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1FE498-4ABF-E247-5081-84C72FFDCA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24</xdr:row>
      <xdr:rowOff>13335</xdr:rowOff>
    </xdr:from>
    <xdr:to>
      <xdr:col>12</xdr:col>
      <xdr:colOff>175260</xdr:colOff>
      <xdr:row>44</xdr:row>
      <xdr:rowOff>24765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B78A068-D24B-C13D-D523-2CD83248F8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2cc2507b1450ae8/SAMSUNG/PEN%20DRIVE/FECOMERCIO%20S&#195;O%20PAULO/1%20PCCV%20DATAS%20OPINI&#195;O%20PESP/PESP/07%202026%20ref%20maio%202026/PESP%20TABELAS%20DE%20TRABALHO%2007%202026%20ref%2005%202026%201.xlsx" TargetMode="External"/><Relationship Id="rId1" Type="http://schemas.openxmlformats.org/officeDocument/2006/relationships/externalLinkPath" Target="https://d.docs.live.net/92cc2507b1450ae8/SAMSUNG/PEN%20DRIVE/FECOMERCIO%20S&#195;O%20PAULO/1%20PCCV%20DATAS%20OPINI&#195;O%20PESP/PESP/07%202026%20ref%20maio%202026/PESP%20TABELAS%20DE%20TRABALHO%2007%202026%20ref%2005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Comercio Estado"/>
      <sheetName val="2 Comercio Capital"/>
      <sheetName val="3 Serviços Estado"/>
      <sheetName val="4 Serviços Capital"/>
      <sheetName val="5 SINDIAUTO"/>
      <sheetName val="6 SINDIFLORES"/>
      <sheetName val="7 SINDIOPTICA"/>
      <sheetName val="8 SINDINESFA"/>
      <sheetName val="9 SINCOQUIM"/>
      <sheetName val="10 SJRP"/>
      <sheetName val="11 ITAPEVA"/>
      <sheetName val="12 BOTUCATU"/>
      <sheetName val="13 JUNDIAÍ"/>
      <sheetName val="14 MATÃO"/>
      <sheetName val="15 PINDA"/>
      <sheetName val="16 SJC"/>
      <sheetName val="17 MIRASSOL"/>
      <sheetName val="18 VENCESLAU"/>
      <sheetName val="19 MOGI"/>
      <sheetName val="20 RIBEIRÃO"/>
      <sheetName val="21 JAÚ"/>
      <sheetName val="999 ESP"/>
      <sheetName val="transporte"/>
      <sheetName val="Planilha1"/>
    </sheetNames>
    <sheetDataSet>
      <sheetData sheetId="0">
        <row r="24">
          <cell r="D24">
            <v>8704</v>
          </cell>
        </row>
        <row r="36">
          <cell r="D36">
            <v>162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F4">
            <v>45778</v>
          </cell>
        </row>
      </sheetData>
      <sheetData sheetId="10" refreshError="1"/>
      <sheetData sheetId="11" refreshError="1"/>
      <sheetData sheetId="12">
        <row r="16">
          <cell r="F16">
            <v>46143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9EF4C-37D4-44E3-A35E-9CE86C54F128}" name="Tabela1" displayName="Tabela1" ref="A19:E36" totalsRowShown="0" headerRowDxfId="27" dataDxfId="26">
  <autoFilter ref="A19:E36" xr:uid="{4009EF4C-37D4-44E3-A35E-9CE86C54F12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419D77C-7C3E-4C25-B9F4-F1D8488A4CD8}" name="Mês" dataDxfId="25"/>
    <tableColumn id="2" xr3:uid="{870C01CC-E956-4A1B-B133-8ED6D2BEEFE1}" name="Admitidos" dataDxfId="24"/>
    <tableColumn id="3" xr3:uid="{BA0BA7DA-DBBF-419B-8DB8-38740003B1D3}" name="Desligados" dataDxfId="23"/>
    <tableColumn id="4" xr3:uid="{7EABA862-7B26-4D49-836E-4F258ED4988B}" name="Saldo" dataDxfId="22"/>
    <tableColumn id="5" xr3:uid="{C40BE38E-769B-4203-AC82-AFB326E1F374}" name="Estoque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C5D6AD-9FBB-45C7-A807-A01878302427}" name="Tabela2" displayName="Tabela2" ref="A23:E40" totalsRowShown="0" headerRowDxfId="20" dataDxfId="19">
  <autoFilter ref="A23:E40" xr:uid="{24C5D6AD-9FBB-45C7-A807-A0187830242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A4BBE4F-922A-49EB-924F-17B221754674}" name="Mês" dataDxfId="18"/>
    <tableColumn id="2" xr3:uid="{BF2DE4B3-B19F-44B6-A36B-B5236A63EC33}" name="Admitidos" dataDxfId="17"/>
    <tableColumn id="3" xr3:uid="{86D8C4DA-8F23-4F02-A5EF-B9CBE7FD43F6}" name="Desligados" dataDxfId="16"/>
    <tableColumn id="4" xr3:uid="{C778A290-4019-46B6-8A02-81BB4519E6EB}" name="Saldo" dataDxfId="15"/>
    <tableColumn id="5" xr3:uid="{F23C7F9F-48C4-4910-A5C5-AC792E39F32A}" name="Estoque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F261D8C-AC49-467D-912D-250979B5BE1B}" name="Tabela3" displayName="Tabela3" ref="A23:E40" totalsRowShown="0" headerRowDxfId="13" dataDxfId="12">
  <autoFilter ref="A23:E40" xr:uid="{1F261D8C-AC49-467D-912D-250979B5BE1B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222CB57-A682-424F-AFF3-04037827680A}" name="Mês" dataDxfId="11"/>
    <tableColumn id="2" xr3:uid="{920C8525-80C9-4A05-BEF9-B741BBFDB7BF}" name="Admitidos" dataDxfId="10"/>
    <tableColumn id="3" xr3:uid="{40FC2091-F574-47DF-9FF3-86409802EF90}" name="Desligados" dataDxfId="9"/>
    <tableColumn id="4" xr3:uid="{A8315D70-868F-4A2A-8147-E3089AED489D}" name="Saldo" dataDxfId="8"/>
    <tableColumn id="5" xr3:uid="{289FD0A8-DBB7-4204-A278-9A5F381DA5DC}" name="Estoque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EA986BD-D334-49EA-A85D-57D945E7017C}" name="Tabela4" displayName="Tabela4" ref="A23:E40" totalsRowShown="0" headerRowDxfId="6" dataDxfId="5">
  <autoFilter ref="A23:E40" xr:uid="{DEA986BD-D334-49EA-A85D-57D945E7017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BEF81D9-0096-4C4A-A166-C95E48DA9F92}" name="mês" dataDxfId="4"/>
    <tableColumn id="2" xr3:uid="{877FC30F-9FD9-4769-922A-399C249D412C}" name="Admitidos" dataDxfId="3"/>
    <tableColumn id="3" xr3:uid="{FE026B7D-01B9-4228-B02E-2CF03CB62552}" name="Desligados" dataDxfId="2"/>
    <tableColumn id="4" xr3:uid="{692B2C54-01DB-41A5-99B2-BA352A070269}" name="Saldo" dataDxfId="1"/>
    <tableColumn id="5" xr3:uid="{71234520-7544-4418-9701-BFE09421599B}" name="Estoqu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.powerbi.com/view?r=eyJrIjoiNWI5NWI0ODEtYmZiYy00Mjg3LTkzNWUtY2UyYjIwMDE1YWI2IiwidCI6IjNlYzkyOTY5LTVhNTEtNGYxOC04YWM5LWVmOThmYmFmYTk3OCJ9&amp;pageName=ReportSectionb52b07ec3b5f3ac6c749" TargetMode="External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hyperlink" Target="https://app.powerbi.com/view?r=eyJrIjoiNWI5NWI0ODEtYmZiYy00Mjg3LTkzNWUtY2UyYjIwMDE1YWI2IiwidCI6IjNlYzkyOTY5LTVhNTEtNGYxOC04YWM5LWVmOThmYmFmYTk3OCJ9&amp;pageName=ReportSectionb52b07ec3b5f3ac6c749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pp.powerbi.com/view?r=eyJrIjoiNWI5NWI0ODEtYmZiYy00Mjg3LTkzNWUtY2UyYjIwMDE1YWI2IiwidCI6IjNlYzkyOTY5LTVhNTEtNGYxOC04YWM5LWVmOThmYmFmYTk3OCJ9&amp;pageName=ReportSectionb52b07ec3b5f3ac6c749" TargetMode="Externa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pp.powerbi.com/view?r=eyJrIjoiNWI5NWI0ODEtYmZiYy00Mjg3LTkzNWUtY2UyYjIwMDE1YWI2IiwidCI6IjNlYzkyOTY5LTVhNTEtNGYxOC04YWM5LWVmOThmYmFmYTk3OCJ9&amp;pageName=ReportSectionb52b07ec3b5f3ac6c749" TargetMode="Externa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hyperlink" Target="https://app.powerbi.com/view?r=eyJrIjoiNWI5NWI0ODEtYmZiYy00Mjg3LTkzNWUtY2UyYjIwMDE1YWI2IiwidCI6IjNlYzkyOTY5LTVhNTEtNGYxOC04YWM5LWVmOThmYmFmYTk3OCJ9&amp;pageName=ReportSectionb52b07ec3b5f3ac6c749" TargetMode="External"/><Relationship Id="rId1" Type="http://schemas.openxmlformats.org/officeDocument/2006/relationships/hyperlink" Target="https://app.powerbi.com/view?r=eyJrIjoiNWI5NWI0ODEtYmZiYy00Mjg3LTkzNWUtY2UyYjIwMDE1YWI2IiwidCI6IjNlYzkyOTY5LTVhNTEtNGYxOC04YWM5LWVmOThmYmFmYTk3OCJ9&amp;pageName=ReportSectionb52b07ec3b5f3ac6c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W140"/>
  <sheetViews>
    <sheetView topLeftCell="A20" zoomScaleNormal="100" workbookViewId="0">
      <selection activeCell="J34" sqref="J34"/>
    </sheetView>
  </sheetViews>
  <sheetFormatPr defaultColWidth="9.28515625" defaultRowHeight="15" x14ac:dyDescent="0.25"/>
  <cols>
    <col min="1" max="1" width="18.5703125" style="1" bestFit="1" customWidth="1"/>
    <col min="2" max="2" width="12.7109375" style="2" customWidth="1"/>
    <col min="3" max="3" width="12.28515625" style="2" customWidth="1"/>
    <col min="4" max="4" width="9.7109375" style="2" bestFit="1" customWidth="1"/>
    <col min="5" max="5" width="9.85546875" style="2" customWidth="1"/>
    <col min="6" max="6" width="9.7109375" style="2" customWidth="1"/>
    <col min="7" max="7" width="32.5703125" style="3" customWidth="1"/>
    <col min="8" max="11" width="11.42578125" style="3" customWidth="1"/>
    <col min="12" max="19" width="9.28515625" style="3"/>
    <col min="20" max="20" width="9.5703125" style="3" customWidth="1"/>
    <col min="21" max="16384" width="9.28515625" style="3"/>
  </cols>
  <sheetData>
    <row r="1" spans="1:22" x14ac:dyDescent="0.25">
      <c r="A1" s="32" t="s">
        <v>45</v>
      </c>
    </row>
    <row r="2" spans="1:22" ht="31.15" customHeight="1" x14ac:dyDescent="0.25">
      <c r="A2" s="173" t="s">
        <v>6</v>
      </c>
      <c r="B2" s="174"/>
      <c r="C2" s="174"/>
      <c r="D2" s="174"/>
      <c r="E2" s="175"/>
      <c r="F2" s="14"/>
    </row>
    <row r="3" spans="1:22" s="4" customFormat="1" x14ac:dyDescent="0.25">
      <c r="F3" s="1"/>
      <c r="Q3" s="46"/>
      <c r="R3" s="46"/>
      <c r="S3" s="46"/>
      <c r="U3" s="46"/>
      <c r="V3" s="47"/>
    </row>
    <row r="4" spans="1:22" ht="15" hidden="1" customHeight="1" x14ac:dyDescent="0.25">
      <c r="A4" s="12" t="s">
        <v>144</v>
      </c>
      <c r="B4" s="12" t="s">
        <v>1</v>
      </c>
      <c r="C4" s="12" t="s">
        <v>2</v>
      </c>
      <c r="D4" s="12" t="s">
        <v>7</v>
      </c>
      <c r="E4" s="7" t="s">
        <v>4</v>
      </c>
      <c r="F4" s="15"/>
      <c r="Q4" s="8"/>
      <c r="R4" s="8"/>
      <c r="S4" s="8"/>
      <c r="U4" s="8"/>
      <c r="V4" s="11"/>
    </row>
    <row r="5" spans="1:22" ht="15" hidden="1" customHeight="1" x14ac:dyDescent="0.25">
      <c r="A5" s="7">
        <v>2010</v>
      </c>
      <c r="B5" s="13">
        <v>1459642</v>
      </c>
      <c r="C5" s="13">
        <v>-1268048</v>
      </c>
      <c r="D5" s="13">
        <v>191594</v>
      </c>
      <c r="E5" s="13">
        <f t="shared" ref="E5:E14" si="0">E6-D6</f>
        <v>2296878</v>
      </c>
      <c r="F5" s="15"/>
      <c r="Q5" s="8"/>
      <c r="R5" s="8"/>
      <c r="S5" s="8"/>
      <c r="U5" s="8"/>
      <c r="V5" s="11"/>
    </row>
    <row r="6" spans="1:22" hidden="1" x14ac:dyDescent="0.25">
      <c r="A6" s="7">
        <v>2011</v>
      </c>
      <c r="B6" s="13">
        <v>1559551</v>
      </c>
      <c r="C6" s="13">
        <v>-1426042</v>
      </c>
      <c r="D6" s="13">
        <v>133509</v>
      </c>
      <c r="E6" s="13">
        <f t="shared" si="0"/>
        <v>2430387</v>
      </c>
      <c r="F6" s="15"/>
    </row>
    <row r="7" spans="1:22" hidden="1" x14ac:dyDescent="0.25">
      <c r="A7" s="7">
        <v>2012</v>
      </c>
      <c r="B7" s="13">
        <v>1555935</v>
      </c>
      <c r="C7" s="13">
        <v>-1444379</v>
      </c>
      <c r="D7" s="13">
        <v>111556</v>
      </c>
      <c r="E7" s="13">
        <f t="shared" si="0"/>
        <v>2541943</v>
      </c>
      <c r="F7" s="15"/>
    </row>
    <row r="8" spans="1:22" hidden="1" x14ac:dyDescent="0.25">
      <c r="A8" s="7">
        <v>2013</v>
      </c>
      <c r="B8" s="13">
        <v>1596997</v>
      </c>
      <c r="C8" s="13">
        <v>-1514752</v>
      </c>
      <c r="D8" s="13">
        <v>82245</v>
      </c>
      <c r="E8" s="13">
        <f t="shared" si="0"/>
        <v>2624188</v>
      </c>
      <c r="F8" s="15"/>
    </row>
    <row r="9" spans="1:22" hidden="1" x14ac:dyDescent="0.25">
      <c r="A9" s="7">
        <v>2014</v>
      </c>
      <c r="B9" s="13">
        <v>1563946</v>
      </c>
      <c r="C9" s="13">
        <v>-1522953</v>
      </c>
      <c r="D9" s="13">
        <v>40993</v>
      </c>
      <c r="E9" s="13">
        <f t="shared" si="0"/>
        <v>2665181</v>
      </c>
      <c r="F9" s="15"/>
    </row>
    <row r="10" spans="1:22" hidden="1" x14ac:dyDescent="0.25">
      <c r="A10" s="7">
        <v>2015</v>
      </c>
      <c r="B10" s="13">
        <v>1277111</v>
      </c>
      <c r="C10" s="13">
        <v>-1352407</v>
      </c>
      <c r="D10" s="13">
        <v>-75296</v>
      </c>
      <c r="E10" s="13">
        <f t="shared" si="0"/>
        <v>2589885</v>
      </c>
      <c r="F10" s="15"/>
    </row>
    <row r="11" spans="1:22" hidden="1" x14ac:dyDescent="0.25">
      <c r="A11" s="7">
        <v>2016</v>
      </c>
      <c r="B11" s="13">
        <v>1076302</v>
      </c>
      <c r="C11" s="13">
        <v>-1127094</v>
      </c>
      <c r="D11" s="13">
        <v>-50792</v>
      </c>
      <c r="E11" s="13">
        <f t="shared" si="0"/>
        <v>2539093</v>
      </c>
      <c r="F11" s="15"/>
    </row>
    <row r="12" spans="1:22" hidden="1" x14ac:dyDescent="0.25">
      <c r="A12" s="7">
        <v>2017</v>
      </c>
      <c r="B12" s="13">
        <v>1082555</v>
      </c>
      <c r="C12" s="13">
        <v>-1068361</v>
      </c>
      <c r="D12" s="13">
        <v>14194</v>
      </c>
      <c r="E12" s="13">
        <f t="shared" si="0"/>
        <v>2553287</v>
      </c>
      <c r="F12" s="15"/>
    </row>
    <row r="13" spans="1:22" hidden="1" x14ac:dyDescent="0.25">
      <c r="A13" s="7">
        <v>2018</v>
      </c>
      <c r="B13" s="13">
        <v>1134275</v>
      </c>
      <c r="C13" s="13">
        <v>-1107182</v>
      </c>
      <c r="D13" s="13">
        <v>27093</v>
      </c>
      <c r="E13" s="13">
        <f t="shared" si="0"/>
        <v>2580380</v>
      </c>
      <c r="F13" s="15"/>
    </row>
    <row r="14" spans="1:22" hidden="1" x14ac:dyDescent="0.25">
      <c r="A14" s="7">
        <v>2019</v>
      </c>
      <c r="B14" s="13">
        <v>1169413</v>
      </c>
      <c r="C14" s="13">
        <v>-1132146</v>
      </c>
      <c r="D14" s="13">
        <v>37267</v>
      </c>
      <c r="E14" s="13">
        <f t="shared" si="0"/>
        <v>2617647</v>
      </c>
      <c r="F14" s="15"/>
    </row>
    <row r="15" spans="1:22" hidden="1" x14ac:dyDescent="0.25">
      <c r="A15" s="7">
        <v>2020</v>
      </c>
      <c r="B15" s="13">
        <v>1009577</v>
      </c>
      <c r="C15" s="13">
        <v>1055660</v>
      </c>
      <c r="D15" s="13">
        <v>-46083</v>
      </c>
      <c r="E15" s="13">
        <v>2571564</v>
      </c>
      <c r="F15" s="15"/>
      <c r="L15" s="8"/>
      <c r="M15" s="11"/>
    </row>
    <row r="16" spans="1:22" hidden="1" x14ac:dyDescent="0.25">
      <c r="A16" s="7">
        <v>2021</v>
      </c>
      <c r="B16" s="13">
        <v>1331680</v>
      </c>
      <c r="C16" s="13">
        <v>1167068</v>
      </c>
      <c r="D16" s="13">
        <v>164612</v>
      </c>
      <c r="E16" s="13">
        <v>2736176</v>
      </c>
      <c r="F16" s="17"/>
      <c r="L16" s="8"/>
      <c r="M16" s="11"/>
    </row>
    <row r="17" spans="1:23" hidden="1" x14ac:dyDescent="0.25">
      <c r="A17" s="7">
        <v>2022</v>
      </c>
      <c r="B17" s="13">
        <v>1464058</v>
      </c>
      <c r="C17" s="13">
        <v>1362399</v>
      </c>
      <c r="D17" s="13">
        <v>101659</v>
      </c>
      <c r="E17" s="13">
        <v>2837835</v>
      </c>
      <c r="F17" s="16"/>
      <c r="M17" s="11"/>
    </row>
    <row r="18" spans="1:23" hidden="1" x14ac:dyDescent="0.25">
      <c r="A18" s="128">
        <v>2023</v>
      </c>
      <c r="B18" s="129">
        <v>1512576</v>
      </c>
      <c r="C18" s="129">
        <v>1446329</v>
      </c>
      <c r="D18" s="129">
        <v>66247</v>
      </c>
      <c r="E18" s="129">
        <v>2904082</v>
      </c>
      <c r="F18" s="16"/>
    </row>
    <row r="19" spans="1:23" x14ac:dyDescent="0.25">
      <c r="A19" s="114" t="s">
        <v>144</v>
      </c>
      <c r="B19" s="115" t="s">
        <v>1</v>
      </c>
      <c r="C19" s="115" t="s">
        <v>2</v>
      </c>
      <c r="D19" s="115" t="s">
        <v>7</v>
      </c>
      <c r="E19" s="115" t="s">
        <v>4</v>
      </c>
      <c r="F19" s="16"/>
    </row>
    <row r="20" spans="1:23" x14ac:dyDescent="0.25">
      <c r="A20" s="130">
        <v>45658</v>
      </c>
      <c r="B20" s="131">
        <v>136969</v>
      </c>
      <c r="C20" s="131">
        <v>154219</v>
      </c>
      <c r="D20" s="131">
        <v>-17250</v>
      </c>
      <c r="E20" s="131">
        <v>2968207</v>
      </c>
      <c r="F20" s="16"/>
      <c r="G20" s="171" t="s">
        <v>37</v>
      </c>
      <c r="H20" s="171"/>
      <c r="I20" s="171"/>
      <c r="J20" s="171"/>
      <c r="K20" s="171"/>
    </row>
    <row r="21" spans="1:23" x14ac:dyDescent="0.25">
      <c r="A21" s="130">
        <v>45689</v>
      </c>
      <c r="B21" s="131">
        <v>162714</v>
      </c>
      <c r="C21" s="131">
        <v>147258</v>
      </c>
      <c r="D21" s="131">
        <v>15456</v>
      </c>
      <c r="E21" s="131">
        <v>2983663</v>
      </c>
      <c r="F21" s="16"/>
      <c r="G21" s="172">
        <v>46143</v>
      </c>
      <c r="H21" s="172"/>
      <c r="I21" s="172"/>
      <c r="J21" s="172"/>
      <c r="K21" s="172"/>
      <c r="M21" s="3" t="s">
        <v>156</v>
      </c>
      <c r="W21" s="11"/>
    </row>
    <row r="22" spans="1:23" x14ac:dyDescent="0.25">
      <c r="A22" s="130">
        <v>45717</v>
      </c>
      <c r="B22" s="131">
        <v>147198</v>
      </c>
      <c r="C22" s="131">
        <v>150087</v>
      </c>
      <c r="D22" s="131">
        <v>-2889</v>
      </c>
      <c r="E22" s="131">
        <v>2980774</v>
      </c>
      <c r="F22" s="16"/>
      <c r="G22" s="206" t="s">
        <v>38</v>
      </c>
      <c r="H22" s="207" t="s">
        <v>1</v>
      </c>
      <c r="I22" s="207" t="s">
        <v>2</v>
      </c>
      <c r="J22" s="207" t="s">
        <v>7</v>
      </c>
      <c r="K22" s="204" t="s">
        <v>39</v>
      </c>
      <c r="M22" s="3" t="s">
        <v>108</v>
      </c>
      <c r="N22" s="3" t="s">
        <v>57</v>
      </c>
      <c r="O22" s="3" t="s">
        <v>109</v>
      </c>
      <c r="P22" s="3" t="s">
        <v>110</v>
      </c>
      <c r="Q22" s="3" t="s">
        <v>1</v>
      </c>
      <c r="R22" s="3" t="s">
        <v>2</v>
      </c>
      <c r="S22" s="3" t="s">
        <v>7</v>
      </c>
      <c r="T22" s="3" t="s">
        <v>111</v>
      </c>
      <c r="U22" s="3" t="s">
        <v>112</v>
      </c>
      <c r="V22" s="3" t="s">
        <v>113</v>
      </c>
      <c r="W22" s="11"/>
    </row>
    <row r="23" spans="1:23" x14ac:dyDescent="0.25">
      <c r="A23" s="130">
        <v>45748</v>
      </c>
      <c r="B23" s="131">
        <v>155367</v>
      </c>
      <c r="C23" s="131">
        <v>143396</v>
      </c>
      <c r="D23" s="131">
        <v>11971</v>
      </c>
      <c r="E23" s="131">
        <v>2992745</v>
      </c>
      <c r="F23" s="16"/>
      <c r="G23" s="201" t="s">
        <v>40</v>
      </c>
      <c r="H23" s="200" cm="1">
        <f t="array" ref="H23:J25">Q23:S25</f>
        <v>12330</v>
      </c>
      <c r="I23" s="200">
        <v>11753</v>
      </c>
      <c r="J23" s="200">
        <v>577</v>
      </c>
      <c r="K23" s="200" cm="1">
        <f t="array" ref="K23:K25">U23:U25</f>
        <v>294677</v>
      </c>
      <c r="M23" s="3" t="s">
        <v>61</v>
      </c>
      <c r="N23" s="3" t="s">
        <v>114</v>
      </c>
      <c r="O23" s="8" t="s">
        <v>115</v>
      </c>
      <c r="P23" s="8" t="s">
        <v>65</v>
      </c>
      <c r="Q23" s="8">
        <v>12330</v>
      </c>
      <c r="R23" s="8">
        <v>11753</v>
      </c>
      <c r="S23" s="8">
        <v>577</v>
      </c>
      <c r="T23" s="8">
        <v>21.2</v>
      </c>
      <c r="U23" s="11">
        <v>294677</v>
      </c>
      <c r="V23" s="8">
        <v>2E-3</v>
      </c>
      <c r="W23" s="11"/>
    </row>
    <row r="24" spans="1:23" x14ac:dyDescent="0.25">
      <c r="A24" s="130">
        <v>45778</v>
      </c>
      <c r="B24" s="131">
        <v>152029</v>
      </c>
      <c r="C24" s="131">
        <v>143325</v>
      </c>
      <c r="D24" s="131">
        <v>8704</v>
      </c>
      <c r="E24" s="131">
        <v>3001449</v>
      </c>
      <c r="F24" s="16"/>
      <c r="G24" s="201" t="s">
        <v>41</v>
      </c>
      <c r="H24" s="200">
        <v>26127</v>
      </c>
      <c r="I24" s="200">
        <v>25578</v>
      </c>
      <c r="J24" s="200">
        <v>549</v>
      </c>
      <c r="K24" s="200">
        <v>646089</v>
      </c>
      <c r="M24" s="3" t="s">
        <v>61</v>
      </c>
      <c r="N24" s="3" t="s">
        <v>114</v>
      </c>
      <c r="O24" s="3" t="s">
        <v>115</v>
      </c>
      <c r="P24" s="3" t="s">
        <v>66</v>
      </c>
      <c r="Q24" s="8">
        <v>26127</v>
      </c>
      <c r="R24" s="8">
        <v>25578</v>
      </c>
      <c r="S24" s="8">
        <v>549</v>
      </c>
      <c r="T24" s="8">
        <v>21.1</v>
      </c>
      <c r="U24" s="8">
        <v>646089</v>
      </c>
      <c r="V24" s="8">
        <v>8.9999999999999998E-4</v>
      </c>
    </row>
    <row r="25" spans="1:23" x14ac:dyDescent="0.25">
      <c r="A25" s="130">
        <v>45809</v>
      </c>
      <c r="B25" s="131">
        <v>144036</v>
      </c>
      <c r="C25" s="131">
        <v>134927</v>
      </c>
      <c r="D25" s="131">
        <v>9109</v>
      </c>
      <c r="E25" s="131">
        <v>3010546</v>
      </c>
      <c r="F25" s="16"/>
      <c r="G25" s="201" t="s">
        <v>42</v>
      </c>
      <c r="H25" s="200">
        <v>107557</v>
      </c>
      <c r="I25" s="200">
        <v>108521</v>
      </c>
      <c r="J25" s="200">
        <v>-964</v>
      </c>
      <c r="K25" s="200">
        <v>2010423</v>
      </c>
      <c r="M25" s="3" t="s">
        <v>61</v>
      </c>
      <c r="N25" s="3" t="s">
        <v>114</v>
      </c>
      <c r="O25" s="3" t="s">
        <v>115</v>
      </c>
      <c r="P25" s="3" t="s">
        <v>42</v>
      </c>
      <c r="Q25" s="8">
        <v>107557</v>
      </c>
      <c r="R25" s="8">
        <v>108521</v>
      </c>
      <c r="S25" s="8">
        <v>-964</v>
      </c>
      <c r="T25" s="8">
        <v>16.399999999999999</v>
      </c>
      <c r="U25" s="8">
        <v>2010423</v>
      </c>
      <c r="V25" s="8">
        <v>-5.0000000000000001E-4</v>
      </c>
    </row>
    <row r="26" spans="1:23" x14ac:dyDescent="0.25">
      <c r="A26" s="130">
        <v>45839</v>
      </c>
      <c r="B26" s="131">
        <v>149049</v>
      </c>
      <c r="C26" s="131">
        <v>137549</v>
      </c>
      <c r="D26" s="131">
        <v>11500</v>
      </c>
      <c r="E26" s="131">
        <v>3022431</v>
      </c>
      <c r="F26" s="16"/>
      <c r="G26" s="208" t="s">
        <v>0</v>
      </c>
      <c r="H26" s="209">
        <f>SUM(H23:H25)</f>
        <v>146014</v>
      </c>
      <c r="I26" s="209">
        <f>SUM(I23:I25)</f>
        <v>145852</v>
      </c>
      <c r="J26" s="209">
        <f>SUM(J23:J25)</f>
        <v>162</v>
      </c>
      <c r="K26" s="205">
        <f>SUM(K23:K25)</f>
        <v>2951189</v>
      </c>
    </row>
    <row r="27" spans="1:23" x14ac:dyDescent="0.25">
      <c r="A27" s="130">
        <v>45870</v>
      </c>
      <c r="B27" s="131">
        <v>150613</v>
      </c>
      <c r="C27" s="131">
        <v>138123</v>
      </c>
      <c r="D27" s="131">
        <v>12490</v>
      </c>
      <c r="E27" s="131">
        <v>3035459</v>
      </c>
      <c r="F27" s="16"/>
    </row>
    <row r="28" spans="1:23" x14ac:dyDescent="0.25">
      <c r="A28" s="130">
        <v>45901</v>
      </c>
      <c r="B28" s="131">
        <v>153617</v>
      </c>
      <c r="C28" s="131">
        <v>149006</v>
      </c>
      <c r="D28" s="131">
        <v>4611</v>
      </c>
      <c r="E28" s="131">
        <v>3040584</v>
      </c>
      <c r="F28" s="16"/>
    </row>
    <row r="29" spans="1:23" x14ac:dyDescent="0.25">
      <c r="A29" s="130">
        <v>45931</v>
      </c>
      <c r="B29" s="131">
        <v>158367</v>
      </c>
      <c r="C29" s="131">
        <v>155212</v>
      </c>
      <c r="D29" s="131">
        <v>3155</v>
      </c>
      <c r="E29" s="131">
        <v>3044106</v>
      </c>
      <c r="F29" s="16"/>
      <c r="G29" s="171" t="s">
        <v>37</v>
      </c>
      <c r="H29" s="171"/>
      <c r="I29" s="171"/>
      <c r="J29" s="171"/>
      <c r="K29" s="171"/>
    </row>
    <row r="30" spans="1:23" ht="14.25" customHeight="1" x14ac:dyDescent="0.25">
      <c r="A30" s="130">
        <v>45962</v>
      </c>
      <c r="B30" s="131">
        <v>148275</v>
      </c>
      <c r="C30" s="131">
        <v>127829</v>
      </c>
      <c r="D30" s="131">
        <v>20446</v>
      </c>
      <c r="E30" s="131">
        <v>3065787</v>
      </c>
      <c r="F30" s="3"/>
      <c r="G30" s="172" t="s">
        <v>43</v>
      </c>
      <c r="H30" s="172"/>
      <c r="I30" s="172"/>
      <c r="J30" s="172"/>
      <c r="K30" s="172"/>
      <c r="M30" s="3" t="s">
        <v>166</v>
      </c>
    </row>
    <row r="31" spans="1:23" ht="14.25" customHeight="1" x14ac:dyDescent="0.25">
      <c r="A31" s="130">
        <v>45992</v>
      </c>
      <c r="B31" s="131">
        <v>116308</v>
      </c>
      <c r="C31" s="131">
        <v>135550</v>
      </c>
      <c r="D31" s="131">
        <v>-19242</v>
      </c>
      <c r="E31" s="131">
        <v>3046954</v>
      </c>
      <c r="F31" s="3"/>
      <c r="G31" s="31" t="s">
        <v>38</v>
      </c>
      <c r="H31" s="20" t="s">
        <v>1</v>
      </c>
      <c r="I31" s="20" t="s">
        <v>2</v>
      </c>
      <c r="J31" s="20" t="s">
        <v>7</v>
      </c>
      <c r="K31" s="20" t="s">
        <v>39</v>
      </c>
      <c r="M31" s="3" t="s">
        <v>108</v>
      </c>
      <c r="N31" s="3" t="s">
        <v>57</v>
      </c>
      <c r="O31" s="3" t="s">
        <v>109</v>
      </c>
      <c r="P31" s="3" t="s">
        <v>110</v>
      </c>
      <c r="Q31" s="3" t="s">
        <v>1</v>
      </c>
      <c r="R31" s="3" t="s">
        <v>2</v>
      </c>
      <c r="S31" s="3" t="s">
        <v>7</v>
      </c>
      <c r="T31" s="3" t="s">
        <v>111</v>
      </c>
      <c r="U31" s="3" t="s">
        <v>112</v>
      </c>
      <c r="V31" s="3" t="s">
        <v>113</v>
      </c>
    </row>
    <row r="32" spans="1:23" ht="14.25" customHeight="1" x14ac:dyDescent="0.25">
      <c r="A32" s="130">
        <v>46023</v>
      </c>
      <c r="B32" s="131">
        <v>134496</v>
      </c>
      <c r="C32" s="131">
        <v>155173</v>
      </c>
      <c r="D32" s="131">
        <v>-20677</v>
      </c>
      <c r="E32" s="131">
        <v>3026218</v>
      </c>
      <c r="F32" s="3"/>
      <c r="G32" s="3" t="s">
        <v>40</v>
      </c>
      <c r="H32" s="34" cm="1">
        <f t="array" ref="H32:J34">Q32:S34</f>
        <v>64710</v>
      </c>
      <c r="I32" s="34">
        <v>61953</v>
      </c>
      <c r="J32" s="34">
        <v>2757</v>
      </c>
      <c r="K32" s="34" cm="1">
        <f t="array" ref="K32:K34">U32:U34</f>
        <v>294677</v>
      </c>
      <c r="M32" s="3" t="s">
        <v>61</v>
      </c>
      <c r="N32" s="3" t="s">
        <v>114</v>
      </c>
      <c r="O32" s="3" t="s">
        <v>115</v>
      </c>
      <c r="P32" s="3" t="s">
        <v>65</v>
      </c>
      <c r="Q32" s="8">
        <v>64710</v>
      </c>
      <c r="R32" s="8">
        <v>61953</v>
      </c>
      <c r="S32" s="8">
        <v>2757</v>
      </c>
      <c r="T32" s="3">
        <v>21.4</v>
      </c>
      <c r="U32" s="8">
        <v>294677</v>
      </c>
      <c r="V32" s="11">
        <v>9.4000000000000004E-3</v>
      </c>
    </row>
    <row r="33" spans="1:22" ht="14.25" customHeight="1" x14ac:dyDescent="0.25">
      <c r="A33" s="130">
        <v>46054</v>
      </c>
      <c r="B33" s="131">
        <v>153561</v>
      </c>
      <c r="C33" s="131">
        <v>146442</v>
      </c>
      <c r="D33" s="131">
        <v>7119</v>
      </c>
      <c r="E33" s="131">
        <v>3033403</v>
      </c>
      <c r="F33" s="3"/>
      <c r="G33" s="3" t="s">
        <v>41</v>
      </c>
      <c r="H33" s="34">
        <v>135640</v>
      </c>
      <c r="I33" s="34">
        <v>131789</v>
      </c>
      <c r="J33" s="34">
        <v>3851</v>
      </c>
      <c r="K33" s="34">
        <v>646089</v>
      </c>
      <c r="M33" s="3" t="s">
        <v>61</v>
      </c>
      <c r="N33" s="3" t="s">
        <v>114</v>
      </c>
      <c r="O33" s="3" t="s">
        <v>115</v>
      </c>
      <c r="P33" s="3" t="s">
        <v>66</v>
      </c>
      <c r="Q33" s="8">
        <v>135640</v>
      </c>
      <c r="R33" s="8">
        <v>131789</v>
      </c>
      <c r="S33" s="8">
        <v>3851</v>
      </c>
      <c r="T33" s="3">
        <v>21.9</v>
      </c>
      <c r="U33" s="8">
        <v>646089</v>
      </c>
      <c r="V33" s="11">
        <v>6.0000000000000001E-3</v>
      </c>
    </row>
    <row r="34" spans="1:22" ht="14.25" customHeight="1" x14ac:dyDescent="0.25">
      <c r="A34" s="130">
        <v>46082</v>
      </c>
      <c r="B34" s="131">
        <v>164797</v>
      </c>
      <c r="C34" s="131">
        <v>160041</v>
      </c>
      <c r="D34" s="131">
        <v>4756</v>
      </c>
      <c r="E34" s="131">
        <v>3039256</v>
      </c>
      <c r="F34" s="3"/>
      <c r="G34" s="3" t="s">
        <v>42</v>
      </c>
      <c r="H34" s="34">
        <v>555911</v>
      </c>
      <c r="I34" s="34">
        <v>575660</v>
      </c>
      <c r="J34" s="34">
        <v>-19749</v>
      </c>
      <c r="K34" s="34">
        <v>2010423</v>
      </c>
      <c r="M34" s="3" t="s">
        <v>61</v>
      </c>
      <c r="N34" s="3" t="s">
        <v>114</v>
      </c>
      <c r="O34" s="3" t="s">
        <v>115</v>
      </c>
      <c r="P34" s="3" t="s">
        <v>42</v>
      </c>
      <c r="Q34" s="8">
        <v>555911</v>
      </c>
      <c r="R34" s="8">
        <v>575660</v>
      </c>
      <c r="S34" s="8">
        <v>-19749</v>
      </c>
      <c r="T34" s="3">
        <v>16.5</v>
      </c>
      <c r="U34" s="8">
        <v>2010423</v>
      </c>
      <c r="V34" s="11">
        <v>-9.7000000000000003E-3</v>
      </c>
    </row>
    <row r="35" spans="1:22" ht="14.25" customHeight="1" x14ac:dyDescent="0.25">
      <c r="A35" s="130">
        <v>46113</v>
      </c>
      <c r="B35" s="131">
        <v>150477</v>
      </c>
      <c r="C35" s="131">
        <v>156242</v>
      </c>
      <c r="D35" s="131">
        <v>-5765</v>
      </c>
      <c r="E35" s="131">
        <v>2950864</v>
      </c>
      <c r="F35" s="3"/>
      <c r="G35" s="22" t="s">
        <v>0</v>
      </c>
      <c r="H35" s="33">
        <f>SUM(H32:H34)</f>
        <v>756261</v>
      </c>
      <c r="I35" s="33">
        <f>SUM(I32:I34)</f>
        <v>769402</v>
      </c>
      <c r="J35" s="33">
        <f>SUM(J32:J34)</f>
        <v>-13141</v>
      </c>
      <c r="K35" s="33">
        <f>SUM(K32:K34)</f>
        <v>2951189</v>
      </c>
    </row>
    <row r="36" spans="1:22" ht="14.25" customHeight="1" x14ac:dyDescent="0.25">
      <c r="A36" s="130">
        <v>46143</v>
      </c>
      <c r="B36" s="131">
        <v>146014</v>
      </c>
      <c r="C36" s="131">
        <v>145852</v>
      </c>
      <c r="D36" s="131">
        <v>162</v>
      </c>
      <c r="E36" s="131">
        <v>2951189</v>
      </c>
      <c r="F36" s="3"/>
      <c r="G36"/>
      <c r="H36" s="41"/>
      <c r="I36" s="41"/>
      <c r="J36" s="41"/>
      <c r="K36" s="41"/>
    </row>
    <row r="37" spans="1:22" x14ac:dyDescent="0.25">
      <c r="A37" s="10" t="s">
        <v>8</v>
      </c>
      <c r="B37" s="8"/>
      <c r="C37" s="8"/>
      <c r="D37" s="8"/>
      <c r="E37" s="8"/>
      <c r="F37" s="9"/>
    </row>
    <row r="38" spans="1:22" x14ac:dyDescent="0.25">
      <c r="A38" s="10" t="s">
        <v>5</v>
      </c>
      <c r="B38" s="8"/>
      <c r="C38" s="8"/>
      <c r="D38" s="8"/>
      <c r="E38" s="8"/>
    </row>
    <row r="39" spans="1:22" x14ac:dyDescent="0.25">
      <c r="A39" s="3"/>
      <c r="B39" s="8"/>
      <c r="C39" s="8"/>
      <c r="D39" s="8"/>
      <c r="E39" s="8"/>
      <c r="F39" s="9"/>
    </row>
    <row r="40" spans="1:22" x14ac:dyDescent="0.25">
      <c r="A40" s="3"/>
      <c r="B40" s="8"/>
      <c r="C40" s="8"/>
      <c r="D40" s="8"/>
      <c r="E40" s="8"/>
      <c r="F40" s="8"/>
      <c r="G40" s="3" t="s">
        <v>111</v>
      </c>
      <c r="H40" s="3" t="s">
        <v>112</v>
      </c>
      <c r="I40" s="3" t="s">
        <v>113</v>
      </c>
    </row>
    <row r="41" spans="1:22" x14ac:dyDescent="0.25">
      <c r="A41" s="3"/>
      <c r="B41" s="8"/>
      <c r="C41" s="8"/>
      <c r="D41" s="8"/>
      <c r="E41" s="8"/>
      <c r="F41" s="8"/>
      <c r="G41" s="3">
        <v>20.100000000000001</v>
      </c>
      <c r="H41" s="8">
        <v>2900862</v>
      </c>
      <c r="I41" s="11">
        <v>4.1000000000000003E-3</v>
      </c>
    </row>
    <row r="42" spans="1:22" x14ac:dyDescent="0.25">
      <c r="A42" s="3"/>
      <c r="B42" s="8"/>
      <c r="C42" s="8"/>
      <c r="D42" s="8"/>
      <c r="E42" s="8"/>
      <c r="F42" s="9"/>
      <c r="G42" s="3">
        <v>17.8</v>
      </c>
      <c r="H42" s="8">
        <v>3001449</v>
      </c>
      <c r="I42" s="11">
        <v>2.8999999999999998E-3</v>
      </c>
    </row>
    <row r="43" spans="1:22" x14ac:dyDescent="0.25">
      <c r="A43" s="3"/>
      <c r="B43" s="8"/>
      <c r="C43" s="8"/>
      <c r="D43" s="8"/>
      <c r="E43" s="8"/>
    </row>
    <row r="44" spans="1:22" x14ac:dyDescent="0.25">
      <c r="A44" s="3"/>
      <c r="B44" s="8"/>
      <c r="C44" s="8"/>
      <c r="D44" s="8"/>
      <c r="E44" s="8"/>
    </row>
    <row r="45" spans="1:22" x14ac:dyDescent="0.25">
      <c r="A45" s="3"/>
      <c r="B45" s="8"/>
      <c r="C45" s="8"/>
      <c r="D45" s="8"/>
      <c r="E45" s="8"/>
    </row>
    <row r="46" spans="1:22" x14ac:dyDescent="0.25">
      <c r="A46" s="3"/>
      <c r="B46" s="8"/>
      <c r="C46" s="8"/>
      <c r="D46" s="8"/>
      <c r="E46" s="8"/>
    </row>
    <row r="47" spans="1:22" x14ac:dyDescent="0.25">
      <c r="A47" s="3"/>
      <c r="B47" s="8"/>
      <c r="C47" s="8"/>
      <c r="D47" s="8"/>
      <c r="E47" s="8"/>
    </row>
    <row r="48" spans="1:22" x14ac:dyDescent="0.25">
      <c r="A48" s="3"/>
      <c r="B48" s="8"/>
      <c r="C48" s="8"/>
      <c r="D48" s="8"/>
      <c r="E48" s="8"/>
    </row>
    <row r="49" spans="1:10" x14ac:dyDescent="0.25">
      <c r="A49" s="3"/>
      <c r="B49" s="8"/>
      <c r="C49" s="8"/>
      <c r="D49" s="8"/>
      <c r="E49" s="8"/>
    </row>
    <row r="50" spans="1:10" x14ac:dyDescent="0.25">
      <c r="A50" s="3"/>
      <c r="B50" s="8"/>
      <c r="C50" s="8"/>
      <c r="D50" s="8"/>
      <c r="E50" s="8"/>
    </row>
    <row r="51" spans="1:10" x14ac:dyDescent="0.25">
      <c r="A51" s="3"/>
      <c r="B51" s="8"/>
      <c r="C51" s="8"/>
      <c r="D51" s="8"/>
      <c r="E51" s="8"/>
    </row>
    <row r="52" spans="1:10" x14ac:dyDescent="0.25">
      <c r="A52" s="3"/>
      <c r="B52" s="8"/>
      <c r="C52" s="8"/>
      <c r="D52" s="8"/>
      <c r="E52" s="8"/>
    </row>
    <row r="53" spans="1:10" x14ac:dyDescent="0.25">
      <c r="A53" s="3"/>
      <c r="B53" s="8"/>
      <c r="C53" s="8"/>
      <c r="D53" s="8"/>
      <c r="E53" s="8"/>
    </row>
    <row r="54" spans="1:10" x14ac:dyDescent="0.25">
      <c r="A54" s="3"/>
      <c r="B54" s="8"/>
      <c r="C54" s="8"/>
      <c r="D54" s="8"/>
      <c r="E54" s="8"/>
    </row>
    <row r="55" spans="1:10" x14ac:dyDescent="0.25">
      <c r="A55" s="3"/>
      <c r="B55" s="8"/>
      <c r="C55" s="8"/>
      <c r="D55" s="8"/>
      <c r="E55" s="8"/>
    </row>
    <row r="56" spans="1:10" x14ac:dyDescent="0.25">
      <c r="A56" s="3"/>
      <c r="B56" s="8"/>
      <c r="C56" s="8"/>
      <c r="D56" s="8"/>
      <c r="E56" s="8"/>
    </row>
    <row r="57" spans="1:10" x14ac:dyDescent="0.25">
      <c r="A57" s="3"/>
      <c r="B57" s="8"/>
      <c r="C57" s="8"/>
      <c r="D57" s="8"/>
      <c r="E57" s="8"/>
    </row>
    <row r="58" spans="1:10" x14ac:dyDescent="0.25">
      <c r="A58" s="3"/>
      <c r="B58" s="8"/>
      <c r="C58" s="8"/>
      <c r="D58" s="8"/>
      <c r="E58" s="8"/>
    </row>
    <row r="59" spans="1:10" x14ac:dyDescent="0.25">
      <c r="A59" s="3"/>
      <c r="B59" s="8"/>
      <c r="C59" s="8"/>
      <c r="D59" s="8"/>
      <c r="E59" s="8"/>
    </row>
    <row r="60" spans="1:10" x14ac:dyDescent="0.25">
      <c r="A60" s="3"/>
      <c r="B60" s="8"/>
      <c r="C60" s="8"/>
      <c r="D60" s="8"/>
      <c r="E60" s="8"/>
    </row>
    <row r="61" spans="1:10" x14ac:dyDescent="0.25">
      <c r="A61" s="3"/>
      <c r="B61" s="8"/>
      <c r="C61" s="8"/>
      <c r="D61" s="8"/>
      <c r="E61" s="8"/>
    </row>
    <row r="62" spans="1:10" x14ac:dyDescent="0.25">
      <c r="A62" s="3"/>
      <c r="B62" s="8"/>
      <c r="C62" s="8"/>
      <c r="D62" s="8"/>
      <c r="E62" s="8"/>
    </row>
    <row r="63" spans="1:10" x14ac:dyDescent="0.25">
      <c r="A63" s="3"/>
      <c r="B63" s="8"/>
      <c r="C63" s="8"/>
      <c r="D63" s="8"/>
      <c r="E63" s="8"/>
    </row>
    <row r="64" spans="1:10" x14ac:dyDescent="0.25">
      <c r="A64" s="3"/>
      <c r="B64" s="8"/>
      <c r="C64" s="8"/>
      <c r="D64" s="8"/>
      <c r="E64" s="8"/>
      <c r="F64" s="9"/>
      <c r="I64" s="8"/>
      <c r="J64" s="11"/>
    </row>
    <row r="65" spans="1:10" x14ac:dyDescent="0.25">
      <c r="A65" s="3"/>
      <c r="B65" s="8"/>
      <c r="C65" s="8"/>
      <c r="D65" s="8"/>
      <c r="E65" s="8"/>
      <c r="F65" s="9"/>
      <c r="G65" s="8"/>
      <c r="I65" s="8"/>
      <c r="J65" s="11"/>
    </row>
    <row r="66" spans="1:10" x14ac:dyDescent="0.25">
      <c r="A66" s="3"/>
      <c r="B66" s="8"/>
      <c r="C66" s="8"/>
      <c r="D66" s="8"/>
      <c r="E66" s="8"/>
      <c r="F66" s="9"/>
      <c r="G66" s="8"/>
      <c r="I66" s="8"/>
      <c r="J66" s="11"/>
    </row>
    <row r="67" spans="1:10" x14ac:dyDescent="0.25">
      <c r="A67" s="3"/>
      <c r="B67" s="8"/>
      <c r="C67" s="8"/>
      <c r="D67" s="8"/>
      <c r="E67" s="8"/>
    </row>
    <row r="68" spans="1:10" x14ac:dyDescent="0.25">
      <c r="A68" s="3"/>
      <c r="B68" s="8"/>
      <c r="C68" s="8"/>
      <c r="D68" s="8"/>
      <c r="E68" s="8"/>
    </row>
    <row r="69" spans="1:10" x14ac:dyDescent="0.25">
      <c r="A69" s="3"/>
      <c r="B69" s="8"/>
      <c r="C69" s="8"/>
      <c r="D69" s="8"/>
      <c r="E69" s="8"/>
    </row>
    <row r="70" spans="1:10" x14ac:dyDescent="0.25">
      <c r="A70" s="3"/>
      <c r="B70" s="8"/>
      <c r="C70" s="8"/>
      <c r="D70" s="8"/>
      <c r="E70" s="8"/>
    </row>
    <row r="71" spans="1:10" x14ac:dyDescent="0.25">
      <c r="A71" s="3"/>
      <c r="B71" s="8"/>
      <c r="C71" s="8"/>
      <c r="D71" s="8"/>
      <c r="E71" s="8"/>
    </row>
    <row r="72" spans="1:10" x14ac:dyDescent="0.25">
      <c r="A72" s="3"/>
      <c r="B72" s="8"/>
      <c r="C72" s="8"/>
      <c r="D72" s="8"/>
      <c r="E72" s="8"/>
    </row>
    <row r="73" spans="1:10" x14ac:dyDescent="0.25">
      <c r="A73" s="3"/>
      <c r="B73" s="8"/>
      <c r="C73" s="8"/>
      <c r="D73" s="8"/>
      <c r="E73" s="8"/>
    </row>
    <row r="74" spans="1:10" x14ac:dyDescent="0.25">
      <c r="A74" s="3"/>
      <c r="B74" s="8"/>
      <c r="C74" s="8"/>
      <c r="D74" s="8"/>
      <c r="E74" s="8"/>
    </row>
    <row r="75" spans="1:10" x14ac:dyDescent="0.25">
      <c r="A75" s="3"/>
      <c r="B75" s="8"/>
      <c r="C75" s="8"/>
      <c r="D75" s="8"/>
      <c r="E75" s="8"/>
    </row>
    <row r="76" spans="1:10" x14ac:dyDescent="0.25">
      <c r="A76" s="3"/>
      <c r="B76" s="8"/>
      <c r="C76" s="8"/>
      <c r="D76" s="8"/>
      <c r="E76" s="8"/>
    </row>
    <row r="77" spans="1:10" x14ac:dyDescent="0.25">
      <c r="A77" s="3"/>
      <c r="B77" s="8"/>
      <c r="C77" s="8"/>
      <c r="D77" s="8"/>
      <c r="E77" s="8"/>
    </row>
    <row r="78" spans="1:10" x14ac:dyDescent="0.25">
      <c r="A78" s="3"/>
      <c r="B78" s="8"/>
      <c r="C78" s="8"/>
      <c r="D78" s="8"/>
      <c r="E78" s="8"/>
    </row>
    <row r="79" spans="1:10" x14ac:dyDescent="0.25">
      <c r="A79" s="3"/>
      <c r="B79" s="8"/>
      <c r="C79" s="8"/>
      <c r="D79" s="8"/>
      <c r="E79" s="8"/>
    </row>
    <row r="80" spans="1:10" x14ac:dyDescent="0.25">
      <c r="A80" s="3"/>
      <c r="B80" s="8"/>
      <c r="C80" s="8"/>
      <c r="D80" s="8"/>
      <c r="E80" s="8"/>
    </row>
    <row r="81" spans="1:5" x14ac:dyDescent="0.25">
      <c r="A81" s="3"/>
      <c r="B81" s="8"/>
      <c r="C81" s="8"/>
      <c r="D81" s="8"/>
      <c r="E81" s="8"/>
    </row>
    <row r="82" spans="1:5" x14ac:dyDescent="0.25">
      <c r="A82" s="3"/>
      <c r="B82" s="8"/>
      <c r="C82" s="8"/>
      <c r="D82" s="8"/>
      <c r="E82" s="8"/>
    </row>
    <row r="83" spans="1:5" x14ac:dyDescent="0.25">
      <c r="A83" s="3"/>
      <c r="B83" s="8"/>
      <c r="C83" s="8"/>
      <c r="D83" s="8"/>
      <c r="E83" s="8"/>
    </row>
    <row r="84" spans="1:5" x14ac:dyDescent="0.25">
      <c r="A84" s="3"/>
      <c r="B84" s="8"/>
      <c r="C84" s="8"/>
      <c r="D84" s="8"/>
      <c r="E84" s="8"/>
    </row>
    <row r="85" spans="1:5" x14ac:dyDescent="0.25">
      <c r="A85" s="3"/>
      <c r="B85" s="8"/>
      <c r="C85" s="8"/>
      <c r="D85" s="8"/>
      <c r="E85" s="8"/>
    </row>
    <row r="86" spans="1:5" x14ac:dyDescent="0.25">
      <c r="A86" s="3"/>
      <c r="B86" s="8"/>
      <c r="C86" s="8"/>
      <c r="D86" s="8"/>
      <c r="E86" s="8"/>
    </row>
    <row r="87" spans="1:5" x14ac:dyDescent="0.25">
      <c r="A87" s="3"/>
      <c r="B87" s="8"/>
      <c r="C87" s="8"/>
      <c r="D87" s="8"/>
      <c r="E87" s="8"/>
    </row>
    <row r="88" spans="1:5" x14ac:dyDescent="0.25">
      <c r="A88" s="3"/>
      <c r="B88" s="8"/>
      <c r="C88" s="8"/>
      <c r="D88" s="8"/>
      <c r="E88" s="8"/>
    </row>
    <row r="89" spans="1:5" x14ac:dyDescent="0.25">
      <c r="A89" s="3"/>
      <c r="B89" s="8"/>
      <c r="C89" s="8"/>
      <c r="D89" s="8"/>
      <c r="E89" s="8"/>
    </row>
    <row r="90" spans="1:5" x14ac:dyDescent="0.25">
      <c r="A90" s="3"/>
      <c r="B90" s="8"/>
      <c r="C90" s="8"/>
      <c r="D90" s="8"/>
      <c r="E90" s="8"/>
    </row>
    <row r="91" spans="1:5" x14ac:dyDescent="0.25">
      <c r="A91" s="3"/>
      <c r="B91" s="8"/>
      <c r="C91" s="8"/>
      <c r="D91" s="8"/>
      <c r="E91" s="8"/>
    </row>
    <row r="92" spans="1:5" x14ac:dyDescent="0.25">
      <c r="A92" s="3"/>
      <c r="B92" s="8"/>
      <c r="C92" s="8"/>
      <c r="D92" s="8"/>
      <c r="E92" s="8"/>
    </row>
    <row r="93" spans="1:5" x14ac:dyDescent="0.25">
      <c r="A93" s="3"/>
      <c r="B93" s="8"/>
      <c r="C93" s="8"/>
      <c r="D93" s="8"/>
      <c r="E93" s="8"/>
    </row>
    <row r="94" spans="1:5" x14ac:dyDescent="0.25">
      <c r="A94" s="3"/>
      <c r="B94" s="8"/>
      <c r="C94" s="8"/>
      <c r="D94" s="8"/>
      <c r="E94" s="8"/>
    </row>
    <row r="95" spans="1:5" x14ac:dyDescent="0.25">
      <c r="A95" s="3"/>
      <c r="B95" s="8"/>
      <c r="C95" s="8"/>
      <c r="D95" s="8"/>
      <c r="E95" s="8"/>
    </row>
    <row r="96" spans="1:5" x14ac:dyDescent="0.25">
      <c r="A96" s="3"/>
      <c r="B96" s="8"/>
      <c r="C96" s="8"/>
      <c r="D96" s="8"/>
      <c r="E96" s="8"/>
    </row>
    <row r="97" spans="1:5" x14ac:dyDescent="0.25">
      <c r="A97" s="3"/>
      <c r="B97" s="8"/>
      <c r="C97" s="8"/>
      <c r="D97" s="8"/>
      <c r="E97" s="8"/>
    </row>
    <row r="98" spans="1:5" x14ac:dyDescent="0.25">
      <c r="A98" s="3"/>
      <c r="B98" s="8"/>
      <c r="C98" s="8"/>
      <c r="D98" s="8"/>
      <c r="E98" s="8"/>
    </row>
    <row r="99" spans="1:5" x14ac:dyDescent="0.25">
      <c r="A99" s="3"/>
      <c r="B99" s="8"/>
      <c r="C99" s="8"/>
      <c r="D99" s="8"/>
      <c r="E99" s="8"/>
    </row>
    <row r="100" spans="1:5" x14ac:dyDescent="0.25">
      <c r="A100" s="3"/>
      <c r="B100" s="8"/>
      <c r="C100" s="8"/>
      <c r="D100" s="8"/>
      <c r="E100" s="8"/>
    </row>
    <row r="101" spans="1:5" x14ac:dyDescent="0.25">
      <c r="A101" s="3"/>
      <c r="B101" s="8"/>
      <c r="C101" s="8"/>
      <c r="D101" s="8"/>
      <c r="E101" s="8"/>
    </row>
    <row r="102" spans="1:5" x14ac:dyDescent="0.25">
      <c r="A102" s="3"/>
      <c r="B102" s="8"/>
      <c r="C102" s="8"/>
      <c r="D102" s="8"/>
      <c r="E102" s="8"/>
    </row>
    <row r="103" spans="1:5" x14ac:dyDescent="0.25">
      <c r="A103" s="3"/>
      <c r="B103" s="8"/>
      <c r="C103" s="8"/>
      <c r="D103" s="8"/>
      <c r="E103" s="8"/>
    </row>
    <row r="104" spans="1:5" x14ac:dyDescent="0.25">
      <c r="A104" s="3"/>
      <c r="B104" s="8"/>
      <c r="C104" s="8"/>
      <c r="D104" s="8"/>
      <c r="E104" s="8"/>
    </row>
    <row r="105" spans="1:5" x14ac:dyDescent="0.25">
      <c r="A105" s="3"/>
      <c r="B105" s="8"/>
      <c r="C105" s="8"/>
      <c r="D105" s="8"/>
      <c r="E105" s="8"/>
    </row>
    <row r="106" spans="1:5" x14ac:dyDescent="0.25">
      <c r="A106" s="3"/>
      <c r="B106" s="8"/>
      <c r="C106" s="8"/>
      <c r="D106" s="8"/>
      <c r="E106" s="8"/>
    </row>
    <row r="107" spans="1:5" x14ac:dyDescent="0.25">
      <c r="A107" s="3"/>
      <c r="B107" s="8"/>
      <c r="C107" s="8"/>
      <c r="D107" s="8"/>
      <c r="E107" s="8"/>
    </row>
    <row r="108" spans="1:5" x14ac:dyDescent="0.25">
      <c r="A108" s="3"/>
      <c r="B108" s="8"/>
      <c r="C108" s="8"/>
      <c r="D108" s="8"/>
      <c r="E108" s="8"/>
    </row>
    <row r="109" spans="1:5" x14ac:dyDescent="0.25">
      <c r="A109" s="3"/>
      <c r="B109" s="8"/>
      <c r="C109" s="8"/>
      <c r="D109" s="8"/>
      <c r="E109" s="8"/>
    </row>
    <row r="110" spans="1:5" x14ac:dyDescent="0.25">
      <c r="A110" s="3"/>
      <c r="B110" s="8"/>
      <c r="C110" s="8"/>
      <c r="D110" s="8"/>
      <c r="E110" s="8"/>
    </row>
    <row r="111" spans="1:5" x14ac:dyDescent="0.25">
      <c r="A111" s="3"/>
      <c r="B111" s="8"/>
      <c r="C111" s="8"/>
      <c r="D111" s="8"/>
      <c r="E111" s="8"/>
    </row>
    <row r="112" spans="1:5" x14ac:dyDescent="0.25">
      <c r="A112" s="3"/>
      <c r="B112" s="8"/>
      <c r="C112" s="8"/>
      <c r="D112" s="8"/>
      <c r="E112" s="8"/>
    </row>
    <row r="113" spans="1:5" x14ac:dyDescent="0.25">
      <c r="A113" s="3"/>
      <c r="B113" s="8"/>
      <c r="C113" s="8"/>
      <c r="D113" s="8"/>
      <c r="E113" s="8"/>
    </row>
    <row r="114" spans="1:5" x14ac:dyDescent="0.25">
      <c r="A114" s="3"/>
      <c r="B114" s="8"/>
      <c r="C114" s="8"/>
      <c r="D114" s="8"/>
      <c r="E114" s="8"/>
    </row>
    <row r="115" spans="1:5" x14ac:dyDescent="0.25">
      <c r="A115" s="3"/>
      <c r="B115" s="8"/>
      <c r="C115" s="8"/>
      <c r="D115" s="8"/>
      <c r="E115" s="8"/>
    </row>
    <row r="116" spans="1:5" x14ac:dyDescent="0.25">
      <c r="A116" s="3"/>
      <c r="B116" s="8"/>
      <c r="C116" s="8"/>
      <c r="D116" s="8"/>
      <c r="E116" s="8"/>
    </row>
    <row r="117" spans="1:5" x14ac:dyDescent="0.25">
      <c r="A117" s="3"/>
      <c r="B117" s="8"/>
      <c r="C117" s="8"/>
      <c r="D117" s="8"/>
      <c r="E117" s="8"/>
    </row>
    <row r="118" spans="1:5" x14ac:dyDescent="0.25">
      <c r="A118" s="3"/>
      <c r="B118" s="8"/>
      <c r="C118" s="8"/>
      <c r="D118" s="8"/>
      <c r="E118" s="8"/>
    </row>
    <row r="119" spans="1:5" x14ac:dyDescent="0.25">
      <c r="A119" s="3"/>
      <c r="B119" s="8"/>
      <c r="C119" s="8"/>
      <c r="D119" s="8"/>
      <c r="E119" s="8"/>
    </row>
    <row r="120" spans="1:5" x14ac:dyDescent="0.25">
      <c r="A120" s="3"/>
      <c r="B120" s="8"/>
      <c r="C120" s="8"/>
      <c r="D120" s="8"/>
      <c r="E120" s="8"/>
    </row>
    <row r="121" spans="1:5" x14ac:dyDescent="0.25">
      <c r="A121" s="3"/>
      <c r="B121" s="8"/>
      <c r="C121" s="8"/>
      <c r="D121" s="8"/>
      <c r="E121" s="8"/>
    </row>
    <row r="122" spans="1:5" x14ac:dyDescent="0.25">
      <c r="A122" s="3"/>
      <c r="B122" s="8"/>
      <c r="C122" s="8"/>
      <c r="D122" s="8"/>
      <c r="E122" s="8"/>
    </row>
    <row r="123" spans="1:5" x14ac:dyDescent="0.25">
      <c r="A123" s="3"/>
      <c r="B123" s="8"/>
      <c r="C123" s="8"/>
      <c r="D123" s="8"/>
      <c r="E123" s="8"/>
    </row>
    <row r="124" spans="1:5" x14ac:dyDescent="0.25">
      <c r="A124" s="3"/>
      <c r="B124" s="8"/>
      <c r="C124" s="8"/>
      <c r="D124" s="8"/>
      <c r="E124" s="8"/>
    </row>
    <row r="125" spans="1:5" x14ac:dyDescent="0.25">
      <c r="A125" s="3"/>
      <c r="B125" s="8"/>
      <c r="C125" s="8"/>
      <c r="D125" s="8"/>
      <c r="E125" s="8"/>
    </row>
    <row r="126" spans="1:5" x14ac:dyDescent="0.25">
      <c r="A126" s="3"/>
      <c r="B126" s="8"/>
      <c r="C126" s="8"/>
      <c r="D126" s="8"/>
      <c r="E126" s="8"/>
    </row>
    <row r="127" spans="1:5" x14ac:dyDescent="0.25">
      <c r="A127" s="3"/>
      <c r="B127" s="8"/>
      <c r="C127" s="8"/>
      <c r="D127" s="8"/>
      <c r="E127" s="8"/>
    </row>
    <row r="128" spans="1:5" x14ac:dyDescent="0.25">
      <c r="A128" s="3"/>
      <c r="B128" s="8"/>
      <c r="C128" s="8"/>
      <c r="D128" s="8"/>
      <c r="E128" s="8"/>
    </row>
    <row r="129" spans="1:5" x14ac:dyDescent="0.25">
      <c r="A129" s="3"/>
      <c r="B129" s="8"/>
      <c r="C129" s="8"/>
      <c r="D129" s="8"/>
      <c r="E129" s="8"/>
    </row>
    <row r="130" spans="1:5" x14ac:dyDescent="0.25">
      <c r="A130" s="3"/>
      <c r="B130" s="8"/>
      <c r="C130" s="8"/>
      <c r="D130" s="8"/>
      <c r="E130" s="8"/>
    </row>
    <row r="131" spans="1:5" x14ac:dyDescent="0.25">
      <c r="A131" s="3"/>
      <c r="B131" s="8"/>
      <c r="C131" s="8"/>
      <c r="D131" s="8"/>
      <c r="E131" s="8"/>
    </row>
    <row r="132" spans="1:5" x14ac:dyDescent="0.25">
      <c r="A132" s="3"/>
      <c r="B132" s="8"/>
      <c r="C132" s="8"/>
      <c r="D132" s="8"/>
      <c r="E132" s="8"/>
    </row>
    <row r="133" spans="1:5" x14ac:dyDescent="0.25">
      <c r="A133" s="5"/>
    </row>
    <row r="134" spans="1:5" x14ac:dyDescent="0.25">
      <c r="A134" s="5"/>
    </row>
    <row r="135" spans="1:5" x14ac:dyDescent="0.25">
      <c r="A135" s="5"/>
    </row>
    <row r="136" spans="1:5" x14ac:dyDescent="0.25">
      <c r="A136" s="5"/>
    </row>
    <row r="137" spans="1:5" x14ac:dyDescent="0.25">
      <c r="A137" s="5"/>
    </row>
    <row r="138" spans="1:5" x14ac:dyDescent="0.25">
      <c r="A138" s="5"/>
    </row>
    <row r="139" spans="1:5" x14ac:dyDescent="0.25">
      <c r="A139" s="5"/>
    </row>
    <row r="140" spans="1:5" x14ac:dyDescent="0.25">
      <c r="A140" s="5"/>
    </row>
  </sheetData>
  <mergeCells count="5">
    <mergeCell ref="G29:K29"/>
    <mergeCell ref="G30:K30"/>
    <mergeCell ref="A2:E2"/>
    <mergeCell ref="G21:K21"/>
    <mergeCell ref="G20:K20"/>
  </mergeCells>
  <phoneticPr fontId="19" type="noConversion"/>
  <hyperlinks>
    <hyperlink ref="A1" r:id="rId1" xr:uid="{D9C323FE-4F4A-411C-8914-A40863955B62}"/>
  </hyperlinks>
  <pageMargins left="0.511811024" right="0.511811024" top="0.78740157499999996" bottom="0.78740157499999996" header="0.31496062000000002" footer="0.31496062000000002"/>
  <pageSetup paperSize="9" orientation="portrait" r:id="rId2"/>
  <headerFooter>
    <oddHeader>&amp;L&amp;"Calibri"&amp;10&amp;K0000FF Classificação: RESTRITA&amp;1#_x000D_</oddHeader>
  </headerFooter>
  <drawing r:id="rId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02B7-12B5-4790-A2D1-BC862A8F7459}">
  <sheetPr codeName="Planilha10"/>
  <dimension ref="A1:X36"/>
  <sheetViews>
    <sheetView workbookViewId="0">
      <selection activeCell="G21" sqref="G21"/>
    </sheetView>
  </sheetViews>
  <sheetFormatPr defaultRowHeight="15" x14ac:dyDescent="0.25"/>
  <cols>
    <col min="1" max="1" width="62.28515625" customWidth="1"/>
    <col min="2" max="5" width="9.7109375" style="58" customWidth="1"/>
    <col min="7" max="7" width="9.5703125" bestFit="1" customWidth="1"/>
    <col min="12" max="12" width="15.28515625" bestFit="1" customWidth="1"/>
    <col min="13" max="13" width="49.5703125" bestFit="1" customWidth="1"/>
    <col min="14" max="21" width="4" bestFit="1" customWidth="1"/>
    <col min="22" max="22" width="5.5703125" bestFit="1" customWidth="1"/>
    <col min="23" max="23" width="4" bestFit="1" customWidth="1"/>
    <col min="24" max="24" width="5.5703125" bestFit="1" customWidth="1"/>
  </cols>
  <sheetData>
    <row r="1" spans="1:13" x14ac:dyDescent="0.25">
      <c r="A1" t="s">
        <v>56</v>
      </c>
      <c r="B1" s="57">
        <v>46143</v>
      </c>
      <c r="F1" s="25" t="s">
        <v>89</v>
      </c>
      <c r="G1" s="25" cm="1">
        <f t="array" aca="1" ref="G1" ca="1">INDIRECT("G16")-D10</f>
        <v>0</v>
      </c>
    </row>
    <row r="3" spans="1:13" x14ac:dyDescent="0.25">
      <c r="A3" s="187" t="str">
        <f>"Movimentação do emprego formal em " &amp; A1 &amp; TEXT(B1," - mmmm/aaaa")</f>
        <v>Movimentação do emprego formal em São José do Rio Preto - maio/2026</v>
      </c>
      <c r="B3" s="188"/>
      <c r="C3" s="188"/>
      <c r="D3" s="188"/>
      <c r="E3" s="191"/>
      <c r="G3" t="str">
        <f>"Saldo de emprego celetista em " &amp; A1</f>
        <v>Saldo de emprego celetista em São José do Rio Preto</v>
      </c>
    </row>
    <row r="4" spans="1:13" x14ac:dyDescent="0.25">
      <c r="A4" s="83" t="s">
        <v>57</v>
      </c>
      <c r="B4" s="59" t="s">
        <v>1</v>
      </c>
      <c r="C4" s="59" t="s">
        <v>2</v>
      </c>
      <c r="D4" s="59" t="s">
        <v>7</v>
      </c>
      <c r="E4" s="68" t="s">
        <v>4</v>
      </c>
      <c r="F4" s="19">
        <v>45778</v>
      </c>
      <c r="G4" s="168">
        <v>169</v>
      </c>
    </row>
    <row r="5" spans="1:13" x14ac:dyDescent="0.25">
      <c r="A5" s="84" t="s">
        <v>58</v>
      </c>
      <c r="B5" s="60">
        <v>28</v>
      </c>
      <c r="C5" s="60">
        <v>80</v>
      </c>
      <c r="D5" s="140">
        <v>-52</v>
      </c>
      <c r="E5" s="60">
        <v>782</v>
      </c>
      <c r="F5" s="19">
        <v>45809</v>
      </c>
      <c r="G5" s="168">
        <v>219</v>
      </c>
      <c r="H5" s="36"/>
      <c r="I5" s="36"/>
      <c r="K5" s="36"/>
      <c r="M5" s="37"/>
    </row>
    <row r="6" spans="1:13" x14ac:dyDescent="0.25">
      <c r="A6" s="85" t="s">
        <v>59</v>
      </c>
      <c r="B6" s="61">
        <v>993</v>
      </c>
      <c r="C6" s="61">
        <v>1078</v>
      </c>
      <c r="D6" s="143">
        <v>-85</v>
      </c>
      <c r="E6" s="61">
        <v>24351</v>
      </c>
      <c r="F6" s="19">
        <v>45839</v>
      </c>
      <c r="G6" s="168">
        <v>725</v>
      </c>
      <c r="H6" s="36"/>
      <c r="I6" s="36"/>
      <c r="J6" s="36"/>
      <c r="K6" s="36"/>
      <c r="L6" s="36"/>
      <c r="M6" s="37"/>
    </row>
    <row r="7" spans="1:13" x14ac:dyDescent="0.25">
      <c r="A7" s="86" t="s">
        <v>60</v>
      </c>
      <c r="B7" s="62">
        <v>888</v>
      </c>
      <c r="C7" s="62">
        <v>831</v>
      </c>
      <c r="D7" s="144">
        <v>57</v>
      </c>
      <c r="E7" s="62">
        <v>11760</v>
      </c>
      <c r="F7" s="19">
        <v>45870</v>
      </c>
      <c r="G7" s="168">
        <v>115</v>
      </c>
      <c r="H7" s="36"/>
      <c r="I7" s="36"/>
      <c r="K7" s="36"/>
      <c r="L7" s="36"/>
      <c r="M7" s="37"/>
    </row>
    <row r="8" spans="1:13" x14ac:dyDescent="0.25">
      <c r="A8" s="85" t="s">
        <v>61</v>
      </c>
      <c r="B8" s="61">
        <v>2414</v>
      </c>
      <c r="C8" s="61">
        <v>2548</v>
      </c>
      <c r="D8" s="145">
        <v>-134</v>
      </c>
      <c r="E8" s="61">
        <v>42804</v>
      </c>
      <c r="F8" s="19">
        <v>45901</v>
      </c>
      <c r="G8" s="168">
        <v>63</v>
      </c>
      <c r="H8" s="36"/>
      <c r="I8" s="36"/>
      <c r="J8" s="36"/>
      <c r="K8" s="36"/>
      <c r="L8" s="36"/>
      <c r="M8" s="37"/>
    </row>
    <row r="9" spans="1:13" x14ac:dyDescent="0.25">
      <c r="A9" s="86" t="s">
        <v>62</v>
      </c>
      <c r="B9" s="62">
        <v>3593</v>
      </c>
      <c r="C9" s="62">
        <v>3310</v>
      </c>
      <c r="D9" s="140">
        <v>283</v>
      </c>
      <c r="E9" s="62">
        <v>83560</v>
      </c>
      <c r="F9" s="19">
        <v>45931</v>
      </c>
      <c r="G9" s="168">
        <v>186</v>
      </c>
      <c r="I9" s="36"/>
      <c r="J9" s="36"/>
      <c r="L9" s="36"/>
      <c r="M9" s="37"/>
    </row>
    <row r="10" spans="1:13" x14ac:dyDescent="0.25">
      <c r="A10" s="87" t="s">
        <v>0</v>
      </c>
      <c r="B10" s="88">
        <f>SUM(B5:B9)</f>
        <v>7916</v>
      </c>
      <c r="C10" s="88">
        <f t="shared" ref="C10:E10" si="0">SUM(C5:C9)</f>
        <v>7847</v>
      </c>
      <c r="D10" s="145">
        <f t="shared" si="0"/>
        <v>69</v>
      </c>
      <c r="E10" s="89">
        <f t="shared" si="0"/>
        <v>163257</v>
      </c>
      <c r="F10" s="19">
        <v>45962</v>
      </c>
      <c r="G10" s="168">
        <v>143</v>
      </c>
    </row>
    <row r="11" spans="1:13" x14ac:dyDescent="0.25">
      <c r="A11" s="81" t="s">
        <v>63</v>
      </c>
      <c r="B11" s="63"/>
      <c r="C11" s="63"/>
      <c r="D11" s="63"/>
      <c r="E11" s="63"/>
      <c r="F11" s="19">
        <v>45992</v>
      </c>
      <c r="G11" s="168">
        <v>-2336</v>
      </c>
    </row>
    <row r="12" spans="1:13" x14ac:dyDescent="0.25">
      <c r="A12" s="81" t="s">
        <v>64</v>
      </c>
      <c r="B12" s="63"/>
      <c r="C12" s="63"/>
      <c r="D12" s="63"/>
      <c r="E12" s="63"/>
      <c r="F12" s="19">
        <v>46023</v>
      </c>
      <c r="G12" s="168">
        <v>760</v>
      </c>
    </row>
    <row r="13" spans="1:13" x14ac:dyDescent="0.25">
      <c r="F13" s="19">
        <v>46054</v>
      </c>
      <c r="G13" s="168">
        <v>2192</v>
      </c>
    </row>
    <row r="14" spans="1:13" x14ac:dyDescent="0.25">
      <c r="B14" s="166" t="b" cm="1">
        <f t="array" ref="B14:E14">B8:E8=B20:E20</f>
        <v>1</v>
      </c>
      <c r="C14" s="166" t="b">
        <v>1</v>
      </c>
      <c r="D14" s="166" t="b">
        <v>1</v>
      </c>
      <c r="E14" s="166" t="b">
        <v>1</v>
      </c>
      <c r="F14" s="19">
        <v>46082</v>
      </c>
      <c r="G14" s="168">
        <v>745</v>
      </c>
    </row>
    <row r="15" spans="1:13" x14ac:dyDescent="0.25">
      <c r="A15" s="185" t="str">
        <f>"Saldo e estoque do emprego celetista em " &amp; A1</f>
        <v>Saldo e estoque do emprego celetista em São José do Rio Preto</v>
      </c>
      <c r="B15" s="185"/>
      <c r="C15" s="185"/>
      <c r="D15" s="185"/>
      <c r="E15" s="185"/>
      <c r="F15" s="19">
        <v>46113</v>
      </c>
      <c r="G15" s="168">
        <v>614</v>
      </c>
    </row>
    <row r="16" spans="1:13" x14ac:dyDescent="0.25">
      <c r="A16" s="35" t="s">
        <v>57</v>
      </c>
      <c r="B16" s="59" t="s">
        <v>1</v>
      </c>
      <c r="C16" s="59" t="s">
        <v>2</v>
      </c>
      <c r="D16" s="59" t="s">
        <v>7</v>
      </c>
      <c r="E16" s="59" t="s">
        <v>4</v>
      </c>
      <c r="F16" s="19">
        <v>46143</v>
      </c>
      <c r="G16" s="138">
        <v>69</v>
      </c>
    </row>
    <row r="17" spans="1:24" x14ac:dyDescent="0.25">
      <c r="A17" s="49" t="s">
        <v>65</v>
      </c>
      <c r="B17" s="64">
        <v>298</v>
      </c>
      <c r="C17" s="64">
        <v>339</v>
      </c>
      <c r="D17" s="140">
        <v>-41</v>
      </c>
      <c r="E17" s="64">
        <v>7003</v>
      </c>
      <c r="F17" s="19"/>
      <c r="G17" s="138"/>
    </row>
    <row r="18" spans="1:24" x14ac:dyDescent="0.25">
      <c r="A18" s="50" t="s">
        <v>66</v>
      </c>
      <c r="B18" s="65">
        <v>451</v>
      </c>
      <c r="C18" s="65">
        <v>474</v>
      </c>
      <c r="D18" s="143">
        <v>-23</v>
      </c>
      <c r="E18" s="65">
        <v>9374</v>
      </c>
      <c r="L18" s="36"/>
    </row>
    <row r="19" spans="1:24" x14ac:dyDescent="0.25">
      <c r="A19" s="51" t="s">
        <v>42</v>
      </c>
      <c r="B19" s="66">
        <v>1665</v>
      </c>
      <c r="C19" s="66">
        <v>1735</v>
      </c>
      <c r="D19" s="144">
        <v>-70</v>
      </c>
      <c r="E19" s="66">
        <v>26427</v>
      </c>
      <c r="X19" s="36"/>
    </row>
    <row r="20" spans="1:24" x14ac:dyDescent="0.25">
      <c r="A20" s="52" t="s">
        <v>67</v>
      </c>
      <c r="B20" s="67">
        <f>SUM(B17:B19)</f>
        <v>2414</v>
      </c>
      <c r="C20" s="67">
        <f t="shared" ref="C20:E20" si="1">SUM(C17:C19)</f>
        <v>2548</v>
      </c>
      <c r="D20" s="145">
        <f t="shared" si="1"/>
        <v>-134</v>
      </c>
      <c r="E20" s="67">
        <f t="shared" si="1"/>
        <v>42804</v>
      </c>
    </row>
    <row r="21" spans="1:24" x14ac:dyDescent="0.25">
      <c r="A21" s="81" t="s">
        <v>63</v>
      </c>
      <c r="B21" s="63"/>
      <c r="C21" s="63"/>
      <c r="D21" s="63"/>
      <c r="E21" s="63"/>
    </row>
    <row r="22" spans="1:24" x14ac:dyDescent="0.25">
      <c r="A22" s="81" t="s">
        <v>64</v>
      </c>
      <c r="B22" s="63"/>
      <c r="C22" s="63"/>
      <c r="D22" s="63"/>
      <c r="E22" s="63"/>
    </row>
    <row r="23" spans="1:24" x14ac:dyDescent="0.25">
      <c r="B23" s="166" t="b">
        <f>D19=B34</f>
        <v>1</v>
      </c>
    </row>
    <row r="24" spans="1:24" x14ac:dyDescent="0.25">
      <c r="A24" s="194" t="str">
        <f>"Saldo e estoque de empregos celetistas no comércio varejista de " &amp; A1</f>
        <v>Saldo e estoque de empregos celetistas no comércio varejista de São José do Rio Preto</v>
      </c>
      <c r="B24" s="195"/>
      <c r="C24" s="195"/>
      <c r="D24" s="196"/>
    </row>
    <row r="25" spans="1:24" x14ac:dyDescent="0.25">
      <c r="A25" s="38" t="s">
        <v>68</v>
      </c>
      <c r="B25" s="82">
        <f>B1</f>
        <v>46143</v>
      </c>
      <c r="C25" s="59" t="s">
        <v>69</v>
      </c>
      <c r="D25" s="68" t="s">
        <v>4</v>
      </c>
    </row>
    <row r="26" spans="1:24" x14ac:dyDescent="0.25">
      <c r="A26" s="123" t="s">
        <v>70</v>
      </c>
      <c r="B26" s="69">
        <v>-16</v>
      </c>
      <c r="C26" s="69">
        <v>-28</v>
      </c>
      <c r="D26" s="70">
        <v>852</v>
      </c>
    </row>
    <row r="27" spans="1:24" x14ac:dyDescent="0.25">
      <c r="A27" s="124" t="s">
        <v>71</v>
      </c>
      <c r="B27" s="71">
        <v>8</v>
      </c>
      <c r="C27" s="71">
        <v>46</v>
      </c>
      <c r="D27" s="72">
        <v>1400</v>
      </c>
    </row>
    <row r="28" spans="1:24" x14ac:dyDescent="0.25">
      <c r="A28" s="125" t="s">
        <v>72</v>
      </c>
      <c r="B28" s="73">
        <v>-14</v>
      </c>
      <c r="C28" s="73">
        <v>-74</v>
      </c>
      <c r="D28" s="74">
        <v>2915</v>
      </c>
    </row>
    <row r="29" spans="1:24" x14ac:dyDescent="0.25">
      <c r="A29" s="124" t="s">
        <v>73</v>
      </c>
      <c r="B29" s="75">
        <v>-45</v>
      </c>
      <c r="C29" s="75">
        <v>-31</v>
      </c>
      <c r="D29" s="76">
        <v>3392</v>
      </c>
    </row>
    <row r="30" spans="1:24" x14ac:dyDescent="0.25">
      <c r="A30" s="125" t="s">
        <v>74</v>
      </c>
      <c r="B30" s="69">
        <v>4</v>
      </c>
      <c r="C30" s="69">
        <v>-17</v>
      </c>
      <c r="D30" s="70">
        <v>2217</v>
      </c>
    </row>
    <row r="31" spans="1:24" ht="30.75" customHeight="1" x14ac:dyDescent="0.25">
      <c r="A31" s="124" t="s">
        <v>75</v>
      </c>
      <c r="B31" s="71">
        <v>-2</v>
      </c>
      <c r="C31" s="71">
        <v>39</v>
      </c>
      <c r="D31" s="72">
        <v>3220</v>
      </c>
    </row>
    <row r="32" spans="1:24" ht="30" x14ac:dyDescent="0.25">
      <c r="A32" s="125" t="s">
        <v>76</v>
      </c>
      <c r="B32" s="69">
        <v>-10</v>
      </c>
      <c r="C32" s="69">
        <v>-193</v>
      </c>
      <c r="D32" s="70">
        <v>4587</v>
      </c>
    </row>
    <row r="33" spans="1:4" x14ac:dyDescent="0.25">
      <c r="A33" s="124" t="s">
        <v>77</v>
      </c>
      <c r="B33" s="75">
        <v>5</v>
      </c>
      <c r="C33" s="75">
        <v>-32</v>
      </c>
      <c r="D33" s="76">
        <v>7844</v>
      </c>
    </row>
    <row r="34" spans="1:4" x14ac:dyDescent="0.25">
      <c r="A34" s="125" t="s">
        <v>78</v>
      </c>
      <c r="B34" s="126">
        <f>SUM(B26:B33)</f>
        <v>-70</v>
      </c>
      <c r="C34" s="147">
        <f t="shared" ref="C34:D34" si="2">SUM(C26:C33)</f>
        <v>-290</v>
      </c>
      <c r="D34" s="127">
        <f t="shared" si="2"/>
        <v>26427</v>
      </c>
    </row>
    <row r="35" spans="1:4" x14ac:dyDescent="0.25">
      <c r="A35" s="81" t="s">
        <v>63</v>
      </c>
      <c r="B35" s="63"/>
      <c r="C35" s="63"/>
      <c r="D35" s="63"/>
    </row>
    <row r="36" spans="1:4" x14ac:dyDescent="0.25">
      <c r="A36" s="81" t="s">
        <v>64</v>
      </c>
      <c r="B36" s="63"/>
      <c r="C36" s="63"/>
      <c r="D36" s="63"/>
    </row>
  </sheetData>
  <mergeCells count="3">
    <mergeCell ref="A3:E3"/>
    <mergeCell ref="A15:E15"/>
    <mergeCell ref="A24:D24"/>
  </mergeCell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F9B93-8EF6-4BD0-B1A9-558622D29C7D}">
  <sheetPr codeName="Planilha11"/>
  <dimension ref="A1:X36"/>
  <sheetViews>
    <sheetView zoomScaleNormal="100" workbookViewId="0">
      <selection activeCell="G21" sqref="G21"/>
    </sheetView>
  </sheetViews>
  <sheetFormatPr defaultRowHeight="15" x14ac:dyDescent="0.25"/>
  <cols>
    <col min="1" max="1" width="55.5703125" customWidth="1"/>
    <col min="2" max="5" width="9.7109375" style="58" customWidth="1"/>
    <col min="7" max="7" width="8.42578125" customWidth="1"/>
    <col min="8" max="8" width="4" bestFit="1" customWidth="1"/>
    <col min="9" max="16" width="8" customWidth="1"/>
  </cols>
  <sheetData>
    <row r="1" spans="1:13" x14ac:dyDescent="0.25">
      <c r="A1" t="s">
        <v>79</v>
      </c>
      <c r="B1" s="57">
        <v>46143</v>
      </c>
      <c r="F1" s="25" t="s">
        <v>89</v>
      </c>
      <c r="G1" s="25" cm="1">
        <f t="array" aca="1" ref="G1" ca="1">INDIRECT("G16")-D10</f>
        <v>0</v>
      </c>
    </row>
    <row r="3" spans="1:13" x14ac:dyDescent="0.25">
      <c r="A3" s="187" t="str">
        <f>"Movimentação do emprego formal em " &amp; A1 &amp; TEXT(B1," - mmmm/aaaa")</f>
        <v>Movimentação do emprego formal em Itapeva - maio/2026</v>
      </c>
      <c r="B3" s="188"/>
      <c r="C3" s="188"/>
      <c r="D3" s="188"/>
      <c r="E3" s="191"/>
      <c r="G3" t="str">
        <f>"Saldo de emprego celetista em " &amp; A1</f>
        <v>Saldo de emprego celetista em Itapeva</v>
      </c>
    </row>
    <row r="4" spans="1:13" x14ac:dyDescent="0.25">
      <c r="A4" s="83" t="s">
        <v>57</v>
      </c>
      <c r="B4" s="59" t="s">
        <v>1</v>
      </c>
      <c r="C4" s="59" t="s">
        <v>2</v>
      </c>
      <c r="D4" s="59" t="s">
        <v>7</v>
      </c>
      <c r="E4" s="68" t="s">
        <v>4</v>
      </c>
      <c r="F4" s="19">
        <v>45778</v>
      </c>
      <c r="G4" s="168">
        <v>36</v>
      </c>
    </row>
    <row r="5" spans="1:13" x14ac:dyDescent="0.25">
      <c r="A5" s="84" t="s">
        <v>58</v>
      </c>
      <c r="B5" s="60">
        <v>171</v>
      </c>
      <c r="C5" s="60">
        <v>141</v>
      </c>
      <c r="D5" s="140">
        <v>30</v>
      </c>
      <c r="E5" s="60">
        <v>3110</v>
      </c>
      <c r="F5" s="19">
        <v>45809</v>
      </c>
      <c r="G5" s="168">
        <v>257</v>
      </c>
      <c r="H5" s="36"/>
      <c r="I5" s="36"/>
      <c r="K5" s="36"/>
      <c r="M5" s="37"/>
    </row>
    <row r="6" spans="1:13" x14ac:dyDescent="0.25">
      <c r="A6" s="85" t="s">
        <v>59</v>
      </c>
      <c r="B6" s="61">
        <v>102</v>
      </c>
      <c r="C6" s="61">
        <v>80</v>
      </c>
      <c r="D6" s="143">
        <v>22</v>
      </c>
      <c r="E6" s="61">
        <v>2284</v>
      </c>
      <c r="F6" s="19">
        <v>45839</v>
      </c>
      <c r="G6" s="168">
        <v>14</v>
      </c>
      <c r="H6" s="36"/>
      <c r="I6" s="36"/>
      <c r="J6" s="36"/>
      <c r="K6" s="36"/>
      <c r="L6" s="36"/>
      <c r="M6" s="37"/>
    </row>
    <row r="7" spans="1:13" x14ac:dyDescent="0.25">
      <c r="A7" s="86" t="s">
        <v>60</v>
      </c>
      <c r="B7" s="62">
        <v>37</v>
      </c>
      <c r="C7" s="62">
        <v>24</v>
      </c>
      <c r="D7" s="144">
        <v>13</v>
      </c>
      <c r="E7" s="62">
        <v>513</v>
      </c>
      <c r="F7" s="19">
        <v>45870</v>
      </c>
      <c r="G7" s="168">
        <v>219</v>
      </c>
      <c r="H7" s="36"/>
      <c r="I7" s="36"/>
      <c r="K7" s="36"/>
      <c r="L7" s="36"/>
      <c r="M7" s="37"/>
    </row>
    <row r="8" spans="1:13" x14ac:dyDescent="0.25">
      <c r="A8" s="85" t="s">
        <v>61</v>
      </c>
      <c r="B8" s="61">
        <v>262</v>
      </c>
      <c r="C8" s="61">
        <v>246</v>
      </c>
      <c r="D8" s="145">
        <v>16</v>
      </c>
      <c r="E8" s="61">
        <v>5624</v>
      </c>
      <c r="F8" s="19">
        <v>45901</v>
      </c>
      <c r="G8" s="168">
        <v>88</v>
      </c>
      <c r="H8" s="36"/>
      <c r="I8" s="36"/>
      <c r="J8" s="36"/>
      <c r="K8" s="36"/>
      <c r="L8" s="36"/>
      <c r="M8" s="37"/>
    </row>
    <row r="9" spans="1:13" x14ac:dyDescent="0.25">
      <c r="A9" s="86" t="s">
        <v>62</v>
      </c>
      <c r="B9" s="62">
        <v>291</v>
      </c>
      <c r="C9" s="62">
        <v>320</v>
      </c>
      <c r="D9" s="140">
        <v>-29</v>
      </c>
      <c r="E9" s="62">
        <v>7379</v>
      </c>
      <c r="F9" s="19">
        <v>45931</v>
      </c>
      <c r="G9" s="168">
        <v>51</v>
      </c>
      <c r="I9" s="36"/>
      <c r="J9" s="36"/>
      <c r="L9" s="36"/>
      <c r="M9" s="37"/>
    </row>
    <row r="10" spans="1:13" x14ac:dyDescent="0.25">
      <c r="A10" s="87" t="s">
        <v>0</v>
      </c>
      <c r="B10" s="88">
        <f>SUM(B5:B9)</f>
        <v>863</v>
      </c>
      <c r="C10" s="88">
        <f t="shared" ref="C10:D10" si="0">SUM(C5:C9)</f>
        <v>811</v>
      </c>
      <c r="D10" s="145">
        <f t="shared" si="0"/>
        <v>52</v>
      </c>
      <c r="E10" s="89">
        <f>SUM(E5:E9)</f>
        <v>18910</v>
      </c>
      <c r="F10" s="19">
        <v>45962</v>
      </c>
      <c r="G10" s="168">
        <v>-83</v>
      </c>
    </row>
    <row r="11" spans="1:13" x14ac:dyDescent="0.25">
      <c r="A11" s="81" t="s">
        <v>63</v>
      </c>
      <c r="B11" s="63"/>
      <c r="C11" s="63"/>
      <c r="D11" s="63"/>
      <c r="E11" s="63"/>
      <c r="F11" s="19">
        <v>45992</v>
      </c>
      <c r="G11" s="168">
        <v>-191</v>
      </c>
    </row>
    <row r="12" spans="1:13" x14ac:dyDescent="0.25">
      <c r="A12" s="81" t="s">
        <v>64</v>
      </c>
      <c r="B12" s="63"/>
      <c r="C12" s="63"/>
      <c r="D12" s="63"/>
      <c r="E12" s="63"/>
      <c r="F12" s="19">
        <v>46023</v>
      </c>
      <c r="G12" s="168">
        <v>-299</v>
      </c>
    </row>
    <row r="13" spans="1:13" x14ac:dyDescent="0.25">
      <c r="F13" s="19">
        <v>46054</v>
      </c>
      <c r="G13" s="168">
        <v>4</v>
      </c>
    </row>
    <row r="14" spans="1:13" x14ac:dyDescent="0.25">
      <c r="B14" s="166" t="b" cm="1">
        <f t="array" ref="B14:E14">B8:E8=B20:E20</f>
        <v>1</v>
      </c>
      <c r="C14" s="166" t="b">
        <v>1</v>
      </c>
      <c r="D14" s="166" t="b">
        <v>1</v>
      </c>
      <c r="E14" s="166" t="b">
        <v>1</v>
      </c>
      <c r="F14" s="19">
        <v>46082</v>
      </c>
      <c r="G14" s="168">
        <v>-62</v>
      </c>
    </row>
    <row r="15" spans="1:13" x14ac:dyDescent="0.25">
      <c r="A15" s="185" t="str">
        <f>"Saldo e estoque do emprego celetista em " &amp; A1</f>
        <v>Saldo e estoque do emprego celetista em Itapeva</v>
      </c>
      <c r="B15" s="185"/>
      <c r="C15" s="185"/>
      <c r="D15" s="185"/>
      <c r="E15" s="185"/>
      <c r="F15" s="19">
        <v>46113</v>
      </c>
      <c r="G15" s="168">
        <v>-135</v>
      </c>
    </row>
    <row r="16" spans="1:13" x14ac:dyDescent="0.25">
      <c r="A16" s="35" t="s">
        <v>57</v>
      </c>
      <c r="B16" s="59" t="s">
        <v>1</v>
      </c>
      <c r="C16" s="59" t="s">
        <v>2</v>
      </c>
      <c r="D16" s="59" t="s">
        <v>7</v>
      </c>
      <c r="E16" s="59" t="s">
        <v>4</v>
      </c>
      <c r="F16" s="19">
        <v>46143</v>
      </c>
      <c r="G16" s="138">
        <v>52</v>
      </c>
    </row>
    <row r="17" spans="1:24" ht="30" x14ac:dyDescent="0.25">
      <c r="A17" s="49" t="s">
        <v>65</v>
      </c>
      <c r="B17" s="64">
        <v>23</v>
      </c>
      <c r="C17" s="64">
        <v>21</v>
      </c>
      <c r="D17" s="140">
        <v>2</v>
      </c>
      <c r="E17" s="64">
        <v>752</v>
      </c>
      <c r="F17" s="19"/>
      <c r="G17" s="138"/>
    </row>
    <row r="18" spans="1:24" ht="30" x14ac:dyDescent="0.25">
      <c r="A18" s="50" t="s">
        <v>66</v>
      </c>
      <c r="B18" s="65">
        <v>29</v>
      </c>
      <c r="C18" s="65">
        <v>32</v>
      </c>
      <c r="D18" s="143">
        <v>-3</v>
      </c>
      <c r="E18" s="65">
        <v>824</v>
      </c>
      <c r="L18" s="36"/>
    </row>
    <row r="19" spans="1:24" x14ac:dyDescent="0.25">
      <c r="A19" s="51" t="s">
        <v>42</v>
      </c>
      <c r="B19" s="66">
        <v>210</v>
      </c>
      <c r="C19" s="66">
        <v>193</v>
      </c>
      <c r="D19" s="144">
        <v>17</v>
      </c>
      <c r="E19" s="66">
        <v>4048</v>
      </c>
      <c r="X19" s="36"/>
    </row>
    <row r="20" spans="1:24" x14ac:dyDescent="0.25">
      <c r="A20" s="52" t="s">
        <v>67</v>
      </c>
      <c r="B20" s="67">
        <f>SUM(B17:B19)</f>
        <v>262</v>
      </c>
      <c r="C20" s="67">
        <f t="shared" ref="C20:E20" si="1">SUM(C17:C19)</f>
        <v>246</v>
      </c>
      <c r="D20" s="145">
        <f t="shared" si="1"/>
        <v>16</v>
      </c>
      <c r="E20" s="67">
        <f t="shared" si="1"/>
        <v>5624</v>
      </c>
    </row>
    <row r="21" spans="1:24" x14ac:dyDescent="0.25">
      <c r="A21" s="81" t="s">
        <v>63</v>
      </c>
      <c r="B21" s="63"/>
      <c r="C21" s="63"/>
      <c r="D21" s="63"/>
      <c r="E21" s="63"/>
    </row>
    <row r="22" spans="1:24" x14ac:dyDescent="0.25">
      <c r="A22" s="81" t="s">
        <v>64</v>
      </c>
      <c r="B22" s="63"/>
      <c r="C22" s="63"/>
      <c r="D22" s="63"/>
      <c r="E22" s="63"/>
    </row>
    <row r="23" spans="1:24" x14ac:dyDescent="0.25">
      <c r="B23" s="166" t="b">
        <f>D19=B34</f>
        <v>1</v>
      </c>
    </row>
    <row r="24" spans="1:24" x14ac:dyDescent="0.25">
      <c r="A24" s="194" t="str">
        <f>"Saldo e estoque de empregos celetistas no comércio varejista de " &amp; A1</f>
        <v>Saldo e estoque de empregos celetistas no comércio varejista de Itapeva</v>
      </c>
      <c r="B24" s="195"/>
      <c r="C24" s="195"/>
      <c r="D24" s="196"/>
    </row>
    <row r="25" spans="1:24" x14ac:dyDescent="0.25">
      <c r="A25" s="38" t="s">
        <v>68</v>
      </c>
      <c r="B25" s="82">
        <f>B1</f>
        <v>46143</v>
      </c>
      <c r="C25" s="59" t="s">
        <v>69</v>
      </c>
      <c r="D25" s="68" t="s">
        <v>4</v>
      </c>
    </row>
    <row r="26" spans="1:24" x14ac:dyDescent="0.25">
      <c r="A26" s="53" t="s">
        <v>70</v>
      </c>
      <c r="B26" s="69">
        <v>-2</v>
      </c>
      <c r="C26" s="69">
        <v>0</v>
      </c>
      <c r="D26" s="70">
        <v>47</v>
      </c>
    </row>
    <row r="27" spans="1:24" x14ac:dyDescent="0.25">
      <c r="A27" s="48" t="s">
        <v>71</v>
      </c>
      <c r="B27" s="71">
        <v>2</v>
      </c>
      <c r="C27" s="71">
        <v>4</v>
      </c>
      <c r="D27" s="72">
        <v>199</v>
      </c>
    </row>
    <row r="28" spans="1:24" x14ac:dyDescent="0.25">
      <c r="A28" s="54" t="s">
        <v>72</v>
      </c>
      <c r="B28" s="73">
        <v>-4</v>
      </c>
      <c r="C28" s="73">
        <v>-10</v>
      </c>
      <c r="D28" s="74">
        <v>397</v>
      </c>
    </row>
    <row r="29" spans="1:24" x14ac:dyDescent="0.25">
      <c r="A29" s="55" t="s">
        <v>73</v>
      </c>
      <c r="B29" s="75">
        <v>14</v>
      </c>
      <c r="C29" s="75">
        <v>14</v>
      </c>
      <c r="D29" s="76">
        <v>970</v>
      </c>
    </row>
    <row r="30" spans="1:24" x14ac:dyDescent="0.25">
      <c r="A30" s="53" t="s">
        <v>74</v>
      </c>
      <c r="B30" s="69">
        <v>-3</v>
      </c>
      <c r="C30" s="69">
        <v>-5</v>
      </c>
      <c r="D30" s="70">
        <v>191</v>
      </c>
    </row>
    <row r="31" spans="1:24" ht="30.75" customHeight="1" x14ac:dyDescent="0.25">
      <c r="A31" s="48" t="s">
        <v>75</v>
      </c>
      <c r="B31" s="71">
        <v>-3</v>
      </c>
      <c r="C31" s="71">
        <v>-15</v>
      </c>
      <c r="D31" s="72">
        <v>365</v>
      </c>
    </row>
    <row r="32" spans="1:24" ht="30" x14ac:dyDescent="0.25">
      <c r="A32" s="53" t="s">
        <v>76</v>
      </c>
      <c r="B32" s="69">
        <v>-2</v>
      </c>
      <c r="C32" s="69">
        <v>-62</v>
      </c>
      <c r="D32" s="70">
        <v>628</v>
      </c>
    </row>
    <row r="33" spans="1:4" x14ac:dyDescent="0.25">
      <c r="A33" s="55" t="s">
        <v>77</v>
      </c>
      <c r="B33" s="75">
        <v>15</v>
      </c>
      <c r="C33" s="75">
        <v>17</v>
      </c>
      <c r="D33" s="76">
        <v>1251</v>
      </c>
    </row>
    <row r="34" spans="1:4" x14ac:dyDescent="0.25">
      <c r="A34" s="56" t="s">
        <v>78</v>
      </c>
      <c r="B34" s="77">
        <f>SUM(B26:B33)</f>
        <v>17</v>
      </c>
      <c r="C34" s="142">
        <f t="shared" ref="C34:D34" si="2">SUM(C26:C33)</f>
        <v>-57</v>
      </c>
      <c r="D34" s="78">
        <f t="shared" si="2"/>
        <v>4048</v>
      </c>
    </row>
    <row r="35" spans="1:4" x14ac:dyDescent="0.25">
      <c r="A35" s="81" t="s">
        <v>63</v>
      </c>
      <c r="B35" s="63"/>
      <c r="C35" s="63"/>
      <c r="D35" s="63"/>
    </row>
    <row r="36" spans="1:4" x14ac:dyDescent="0.25">
      <c r="A36" s="81" t="s">
        <v>64</v>
      </c>
      <c r="B36" s="63"/>
      <c r="C36" s="63"/>
      <c r="D36" s="63"/>
    </row>
  </sheetData>
  <mergeCells count="3">
    <mergeCell ref="A3:E3"/>
    <mergeCell ref="A15:E15"/>
    <mergeCell ref="A24:D24"/>
  </mergeCell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B4C7-7E23-4C3C-9873-11F46193FDB3}">
  <sheetPr codeName="Planilha12"/>
  <dimension ref="A1:X36"/>
  <sheetViews>
    <sheetView topLeftCell="A3" workbookViewId="0">
      <selection activeCell="G21" sqref="G21"/>
    </sheetView>
  </sheetViews>
  <sheetFormatPr defaultRowHeight="15" x14ac:dyDescent="0.25"/>
  <cols>
    <col min="1" max="1" width="55.5703125" customWidth="1"/>
    <col min="2" max="5" width="9.7109375" style="58" customWidth="1"/>
    <col min="7" max="7" width="8.42578125" customWidth="1"/>
    <col min="8" max="9" width="4" bestFit="1" customWidth="1"/>
    <col min="10" max="10" width="38.42578125" bestFit="1" customWidth="1"/>
    <col min="11" max="17" width="4" bestFit="1" customWidth="1"/>
    <col min="18" max="18" width="4.5703125" bestFit="1" customWidth="1"/>
    <col min="19" max="20" width="4" bestFit="1" customWidth="1"/>
  </cols>
  <sheetData>
    <row r="1" spans="1:13" x14ac:dyDescent="0.25">
      <c r="A1" t="s">
        <v>80</v>
      </c>
      <c r="B1" s="57">
        <v>46143</v>
      </c>
      <c r="F1" s="25" t="s">
        <v>89</v>
      </c>
      <c r="G1" s="25" cm="1">
        <f t="array" aca="1" ref="G1" ca="1">INDIRECT("G16")-D10</f>
        <v>0</v>
      </c>
    </row>
    <row r="3" spans="1:13" x14ac:dyDescent="0.25">
      <c r="A3" s="187" t="str">
        <f>"Movimentação do emprego formal em " &amp; A1 &amp; TEXT(B1," - mmmm/aaaa")</f>
        <v>Movimentação do emprego formal em Botucatu - maio/2026</v>
      </c>
      <c r="B3" s="188"/>
      <c r="C3" s="188"/>
      <c r="D3" s="188"/>
      <c r="E3" s="191"/>
      <c r="G3" t="str">
        <f>"Saldo de emprego celetista em " &amp; A1</f>
        <v>Saldo de emprego celetista em Botucatu</v>
      </c>
    </row>
    <row r="4" spans="1:13" x14ac:dyDescent="0.25">
      <c r="A4" s="83" t="s">
        <v>57</v>
      </c>
      <c r="B4" s="59" t="s">
        <v>1</v>
      </c>
      <c r="C4" s="59" t="s">
        <v>2</v>
      </c>
      <c r="D4" s="59" t="s">
        <v>7</v>
      </c>
      <c r="E4" s="68" t="s">
        <v>4</v>
      </c>
      <c r="F4" s="19">
        <v>45778</v>
      </c>
      <c r="G4" s="168">
        <v>198</v>
      </c>
    </row>
    <row r="5" spans="1:13" x14ac:dyDescent="0.25">
      <c r="A5" s="84" t="s">
        <v>58</v>
      </c>
      <c r="B5" s="60">
        <v>88</v>
      </c>
      <c r="C5" s="60">
        <v>102</v>
      </c>
      <c r="D5" s="140">
        <v>-14</v>
      </c>
      <c r="E5" s="60">
        <v>2597</v>
      </c>
      <c r="F5" s="19">
        <v>45809</v>
      </c>
      <c r="G5" s="168">
        <v>280</v>
      </c>
      <c r="H5" s="36"/>
      <c r="I5" s="36"/>
      <c r="K5" s="36"/>
      <c r="M5" s="37"/>
    </row>
    <row r="6" spans="1:13" x14ac:dyDescent="0.25">
      <c r="A6" s="85" t="s">
        <v>59</v>
      </c>
      <c r="B6" s="61">
        <v>421</v>
      </c>
      <c r="C6" s="61">
        <v>443</v>
      </c>
      <c r="D6" s="143">
        <v>-22</v>
      </c>
      <c r="E6" s="61">
        <v>14585</v>
      </c>
      <c r="F6" s="19">
        <v>45839</v>
      </c>
      <c r="G6" s="168">
        <v>90</v>
      </c>
      <c r="H6" s="36"/>
      <c r="I6" s="36"/>
      <c r="J6" s="36"/>
      <c r="K6" s="36"/>
      <c r="L6" s="36"/>
      <c r="M6" s="37"/>
    </row>
    <row r="7" spans="1:13" x14ac:dyDescent="0.25">
      <c r="A7" s="86" t="s">
        <v>60</v>
      </c>
      <c r="B7" s="62">
        <v>84</v>
      </c>
      <c r="C7" s="62">
        <v>97</v>
      </c>
      <c r="D7" s="144">
        <v>-13</v>
      </c>
      <c r="E7" s="62">
        <v>1237</v>
      </c>
      <c r="F7" s="19">
        <v>45870</v>
      </c>
      <c r="G7" s="168">
        <v>166</v>
      </c>
      <c r="H7" s="36"/>
      <c r="I7" s="36"/>
      <c r="K7" s="36"/>
      <c r="L7" s="36"/>
      <c r="M7" s="37"/>
    </row>
    <row r="8" spans="1:13" x14ac:dyDescent="0.25">
      <c r="A8" s="85" t="s">
        <v>61</v>
      </c>
      <c r="B8" s="61">
        <v>596</v>
      </c>
      <c r="C8" s="61">
        <v>608</v>
      </c>
      <c r="D8" s="145">
        <v>-12</v>
      </c>
      <c r="E8" s="61">
        <v>8541</v>
      </c>
      <c r="F8" s="19">
        <v>45901</v>
      </c>
      <c r="G8" s="168">
        <v>205</v>
      </c>
      <c r="H8" s="36"/>
      <c r="I8" s="36"/>
      <c r="J8" s="36"/>
      <c r="K8" s="36"/>
      <c r="L8" s="36"/>
      <c r="M8" s="37"/>
    </row>
    <row r="9" spans="1:13" x14ac:dyDescent="0.25">
      <c r="A9" s="86" t="s">
        <v>62</v>
      </c>
      <c r="B9" s="62">
        <v>915</v>
      </c>
      <c r="C9" s="62">
        <v>842</v>
      </c>
      <c r="D9" s="140">
        <v>73</v>
      </c>
      <c r="E9" s="62">
        <v>22140</v>
      </c>
      <c r="F9" s="19">
        <v>45931</v>
      </c>
      <c r="G9" s="168">
        <v>89</v>
      </c>
      <c r="I9" s="36"/>
      <c r="J9" s="36"/>
      <c r="L9" s="36"/>
      <c r="M9" s="37"/>
    </row>
    <row r="10" spans="1:13" x14ac:dyDescent="0.25">
      <c r="A10" s="87" t="s">
        <v>0</v>
      </c>
      <c r="B10" s="88">
        <f>SUM(B5:B9)</f>
        <v>2104</v>
      </c>
      <c r="C10" s="88">
        <f t="shared" ref="C10:D10" si="0">SUM(C5:C9)</f>
        <v>2092</v>
      </c>
      <c r="D10" s="145">
        <f t="shared" si="0"/>
        <v>12</v>
      </c>
      <c r="E10" s="89">
        <f>SUM(E5:E9)</f>
        <v>49100</v>
      </c>
      <c r="F10" s="19">
        <v>45962</v>
      </c>
      <c r="G10" s="168">
        <v>70</v>
      </c>
    </row>
    <row r="11" spans="1:13" x14ac:dyDescent="0.25">
      <c r="A11" s="81" t="s">
        <v>63</v>
      </c>
      <c r="B11" s="63"/>
      <c r="C11" s="63"/>
      <c r="D11" s="63"/>
      <c r="E11" s="63"/>
      <c r="F11" s="19">
        <v>45992</v>
      </c>
      <c r="G11" s="168">
        <v>-191</v>
      </c>
    </row>
    <row r="12" spans="1:13" x14ac:dyDescent="0.25">
      <c r="A12" s="81" t="s">
        <v>64</v>
      </c>
      <c r="B12" s="63"/>
      <c r="C12" s="63"/>
      <c r="D12" s="63"/>
      <c r="E12" s="63"/>
      <c r="F12" s="19">
        <v>46023</v>
      </c>
      <c r="G12" s="168">
        <v>162</v>
      </c>
    </row>
    <row r="13" spans="1:13" x14ac:dyDescent="0.25">
      <c r="F13" s="19">
        <v>46054</v>
      </c>
      <c r="G13" s="168">
        <v>363</v>
      </c>
    </row>
    <row r="14" spans="1:13" x14ac:dyDescent="0.25">
      <c r="B14" s="166" t="b" cm="1">
        <f t="array" ref="B14:E14">B8:E8=B20:E20</f>
        <v>1</v>
      </c>
      <c r="C14" s="166" t="b">
        <v>1</v>
      </c>
      <c r="D14" s="166" t="b">
        <v>1</v>
      </c>
      <c r="E14" s="166" t="b">
        <v>1</v>
      </c>
      <c r="F14" s="19">
        <v>46082</v>
      </c>
      <c r="G14" s="168">
        <v>185</v>
      </c>
    </row>
    <row r="15" spans="1:13" x14ac:dyDescent="0.25">
      <c r="A15" s="185" t="str">
        <f>"Saldo e estoque do emprego celetista em " &amp; A1</f>
        <v>Saldo e estoque do emprego celetista em Botucatu</v>
      </c>
      <c r="B15" s="185"/>
      <c r="C15" s="185"/>
      <c r="D15" s="185"/>
      <c r="E15" s="185"/>
      <c r="F15" s="19">
        <v>46113</v>
      </c>
      <c r="G15" s="168">
        <v>72</v>
      </c>
    </row>
    <row r="16" spans="1:13" x14ac:dyDescent="0.25">
      <c r="A16" s="35" t="s">
        <v>57</v>
      </c>
      <c r="B16" s="59" t="s">
        <v>1</v>
      </c>
      <c r="C16" s="59" t="s">
        <v>2</v>
      </c>
      <c r="D16" s="59" t="s">
        <v>7</v>
      </c>
      <c r="E16" s="59" t="s">
        <v>4</v>
      </c>
      <c r="F16" s="19">
        <v>46143</v>
      </c>
      <c r="G16" s="138">
        <v>12</v>
      </c>
    </row>
    <row r="17" spans="1:24" ht="30" x14ac:dyDescent="0.25">
      <c r="A17" s="49" t="s">
        <v>65</v>
      </c>
      <c r="B17" s="64">
        <v>36</v>
      </c>
      <c r="C17" s="64">
        <v>39</v>
      </c>
      <c r="D17" s="140">
        <v>-3</v>
      </c>
      <c r="E17" s="64">
        <v>1035</v>
      </c>
      <c r="F17" s="19"/>
      <c r="G17" s="138"/>
    </row>
    <row r="18" spans="1:24" ht="30" x14ac:dyDescent="0.25">
      <c r="A18" s="50" t="s">
        <v>66</v>
      </c>
      <c r="B18" s="65">
        <v>49</v>
      </c>
      <c r="C18" s="65">
        <v>35</v>
      </c>
      <c r="D18" s="143">
        <v>14</v>
      </c>
      <c r="E18" s="65">
        <v>561</v>
      </c>
      <c r="L18" s="36"/>
    </row>
    <row r="19" spans="1:24" x14ac:dyDescent="0.25">
      <c r="A19" s="51" t="s">
        <v>42</v>
      </c>
      <c r="B19" s="66">
        <v>511</v>
      </c>
      <c r="C19" s="66">
        <v>534</v>
      </c>
      <c r="D19" s="144">
        <v>-23</v>
      </c>
      <c r="E19" s="66">
        <v>6945</v>
      </c>
      <c r="X19" s="36"/>
    </row>
    <row r="20" spans="1:24" x14ac:dyDescent="0.25">
      <c r="A20" s="52" t="s">
        <v>67</v>
      </c>
      <c r="B20" s="67">
        <f>SUM(B17:B19)</f>
        <v>596</v>
      </c>
      <c r="C20" s="67">
        <f t="shared" ref="C20:E20" si="1">SUM(C17:C19)</f>
        <v>608</v>
      </c>
      <c r="D20" s="145">
        <f t="shared" si="1"/>
        <v>-12</v>
      </c>
      <c r="E20" s="80">
        <f t="shared" si="1"/>
        <v>8541</v>
      </c>
    </row>
    <row r="21" spans="1:24" x14ac:dyDescent="0.25">
      <c r="A21" s="81" t="s">
        <v>63</v>
      </c>
      <c r="B21" s="63"/>
      <c r="C21" s="63"/>
      <c r="D21" s="63"/>
      <c r="E21" s="63"/>
    </row>
    <row r="22" spans="1:24" x14ac:dyDescent="0.25">
      <c r="A22" s="81" t="s">
        <v>64</v>
      </c>
      <c r="B22" s="63"/>
      <c r="C22" s="63"/>
      <c r="D22" s="63"/>
      <c r="E22" s="63"/>
    </row>
    <row r="23" spans="1:24" x14ac:dyDescent="0.25">
      <c r="B23" s="166" t="b">
        <f>D19=B34</f>
        <v>1</v>
      </c>
    </row>
    <row r="24" spans="1:24" x14ac:dyDescent="0.25">
      <c r="A24" s="194" t="str">
        <f>"Saldo e estoque de empregos celetistas no comércio varejista de " &amp; A1</f>
        <v>Saldo e estoque de empregos celetistas no comércio varejista de Botucatu</v>
      </c>
      <c r="B24" s="195"/>
      <c r="C24" s="195"/>
      <c r="D24" s="196"/>
    </row>
    <row r="25" spans="1:24" x14ac:dyDescent="0.25">
      <c r="A25" s="38" t="s">
        <v>68</v>
      </c>
      <c r="B25" s="82">
        <f>B1</f>
        <v>46143</v>
      </c>
      <c r="C25" s="59" t="s">
        <v>69</v>
      </c>
      <c r="D25" s="68" t="s">
        <v>4</v>
      </c>
    </row>
    <row r="26" spans="1:24" x14ac:dyDescent="0.25">
      <c r="A26" s="53" t="s">
        <v>70</v>
      </c>
      <c r="B26" s="69">
        <v>6</v>
      </c>
      <c r="C26" s="69">
        <v>-5</v>
      </c>
      <c r="D26" s="70">
        <v>152</v>
      </c>
    </row>
    <row r="27" spans="1:24" x14ac:dyDescent="0.25">
      <c r="A27" s="48" t="s">
        <v>71</v>
      </c>
      <c r="B27" s="71">
        <v>9</v>
      </c>
      <c r="C27" s="71">
        <v>-4</v>
      </c>
      <c r="D27" s="72">
        <v>389</v>
      </c>
    </row>
    <row r="28" spans="1:24" x14ac:dyDescent="0.25">
      <c r="A28" s="54" t="s">
        <v>72</v>
      </c>
      <c r="B28" s="73">
        <v>-18</v>
      </c>
      <c r="C28" s="73">
        <v>-46</v>
      </c>
      <c r="D28" s="74">
        <v>580</v>
      </c>
    </row>
    <row r="29" spans="1:24" x14ac:dyDescent="0.25">
      <c r="A29" s="55" t="s">
        <v>73</v>
      </c>
      <c r="B29" s="75">
        <v>-14</v>
      </c>
      <c r="C29" s="75">
        <v>-38</v>
      </c>
      <c r="D29" s="76">
        <v>741</v>
      </c>
    </row>
    <row r="30" spans="1:24" x14ac:dyDescent="0.25">
      <c r="A30" s="53" t="s">
        <v>74</v>
      </c>
      <c r="B30" s="69">
        <v>2</v>
      </c>
      <c r="C30" s="69">
        <v>-21</v>
      </c>
      <c r="D30" s="70">
        <v>657</v>
      </c>
    </row>
    <row r="31" spans="1:24" ht="30.75" customHeight="1" x14ac:dyDescent="0.25">
      <c r="A31" s="48" t="s">
        <v>75</v>
      </c>
      <c r="B31" s="71">
        <v>2</v>
      </c>
      <c r="C31" s="71">
        <v>-22</v>
      </c>
      <c r="D31" s="72">
        <v>777</v>
      </c>
    </row>
    <row r="32" spans="1:24" ht="30" x14ac:dyDescent="0.25">
      <c r="A32" s="53" t="s">
        <v>76</v>
      </c>
      <c r="B32" s="69">
        <v>-3</v>
      </c>
      <c r="C32" s="69">
        <v>-71</v>
      </c>
      <c r="D32" s="70">
        <v>1041</v>
      </c>
    </row>
    <row r="33" spans="1:4" x14ac:dyDescent="0.25">
      <c r="A33" s="55" t="s">
        <v>77</v>
      </c>
      <c r="B33" s="75">
        <v>-7</v>
      </c>
      <c r="C33" s="75">
        <v>-13</v>
      </c>
      <c r="D33" s="76">
        <v>2608</v>
      </c>
    </row>
    <row r="34" spans="1:4" x14ac:dyDescent="0.25">
      <c r="A34" s="56" t="s">
        <v>78</v>
      </c>
      <c r="B34" s="77">
        <f>SUM(B26:B33)</f>
        <v>-23</v>
      </c>
      <c r="C34" s="142">
        <f t="shared" ref="C34:D34" si="2">SUM(C26:C33)</f>
        <v>-220</v>
      </c>
      <c r="D34" s="78">
        <f t="shared" si="2"/>
        <v>6945</v>
      </c>
    </row>
    <row r="35" spans="1:4" x14ac:dyDescent="0.25">
      <c r="A35" s="81" t="s">
        <v>63</v>
      </c>
      <c r="B35" s="63"/>
      <c r="C35" s="63"/>
      <c r="D35" s="63"/>
    </row>
    <row r="36" spans="1:4" x14ac:dyDescent="0.25">
      <c r="A36" s="81" t="s">
        <v>64</v>
      </c>
      <c r="B36" s="63"/>
      <c r="C36" s="63"/>
      <c r="D36" s="63"/>
    </row>
  </sheetData>
  <mergeCells count="3">
    <mergeCell ref="A3:E3"/>
    <mergeCell ref="A15:E15"/>
    <mergeCell ref="A24:D24"/>
  </mergeCell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F5AFA-6DF8-44D0-B1A0-48E05B15BC54}">
  <sheetPr codeName="Planilha13"/>
  <dimension ref="A1:X36"/>
  <sheetViews>
    <sheetView workbookViewId="0">
      <selection activeCell="G21" sqref="G21"/>
    </sheetView>
  </sheetViews>
  <sheetFormatPr defaultRowHeight="15" x14ac:dyDescent="0.25"/>
  <cols>
    <col min="1" max="1" width="55.5703125" customWidth="1"/>
    <col min="2" max="5" width="9.7109375" style="58" customWidth="1"/>
    <col min="7" max="7" width="8.42578125" customWidth="1"/>
    <col min="8" max="9" width="4" bestFit="1" customWidth="1"/>
    <col min="10" max="10" width="38.42578125" bestFit="1" customWidth="1"/>
    <col min="11" max="17" width="4" bestFit="1" customWidth="1"/>
    <col min="18" max="18" width="4.5703125" bestFit="1" customWidth="1"/>
    <col min="19" max="20" width="4" bestFit="1" customWidth="1"/>
  </cols>
  <sheetData>
    <row r="1" spans="1:13" x14ac:dyDescent="0.25">
      <c r="A1" t="s">
        <v>81</v>
      </c>
      <c r="B1" s="57">
        <v>46143</v>
      </c>
      <c r="F1" s="25" t="s">
        <v>89</v>
      </c>
      <c r="G1" s="25" cm="1">
        <f t="array" aca="1" ref="G1" ca="1">INDIRECT("G16")-D10</f>
        <v>0</v>
      </c>
    </row>
    <row r="3" spans="1:13" x14ac:dyDescent="0.25">
      <c r="A3" s="187" t="str">
        <f>"Movimentação do emprego formal em " &amp; A1 &amp; TEXT(B1," - mmmm/aaaa")</f>
        <v>Movimentação do emprego formal em Jundiaí - maio/2026</v>
      </c>
      <c r="B3" s="188"/>
      <c r="C3" s="188"/>
      <c r="D3" s="188"/>
      <c r="E3" s="191"/>
      <c r="G3" t="str">
        <f>"Saldo de emprego celetista em " &amp; A1</f>
        <v>Saldo de emprego celetista em Jundiaí</v>
      </c>
    </row>
    <row r="4" spans="1:13" x14ac:dyDescent="0.25">
      <c r="A4" s="83" t="s">
        <v>57</v>
      </c>
      <c r="B4" s="59" t="s">
        <v>1</v>
      </c>
      <c r="C4" s="59" t="s">
        <v>2</v>
      </c>
      <c r="D4" s="59" t="s">
        <v>7</v>
      </c>
      <c r="E4" s="68" t="s">
        <v>4</v>
      </c>
      <c r="F4" s="19">
        <v>45778</v>
      </c>
      <c r="G4" s="168">
        <v>758</v>
      </c>
    </row>
    <row r="5" spans="1:13" x14ac:dyDescent="0.25">
      <c r="A5" s="84" t="s">
        <v>58</v>
      </c>
      <c r="B5" s="60">
        <v>13</v>
      </c>
      <c r="C5" s="60">
        <v>10</v>
      </c>
      <c r="D5" s="140">
        <v>3</v>
      </c>
      <c r="E5" s="60">
        <v>426</v>
      </c>
      <c r="F5" s="19">
        <v>45809</v>
      </c>
      <c r="G5" s="168">
        <v>193</v>
      </c>
      <c r="H5" s="36"/>
      <c r="I5" s="36"/>
      <c r="K5" s="36"/>
      <c r="M5" s="37"/>
    </row>
    <row r="6" spans="1:13" x14ac:dyDescent="0.25">
      <c r="A6" s="85" t="s">
        <v>59</v>
      </c>
      <c r="B6" s="61">
        <v>1553</v>
      </c>
      <c r="C6" s="61">
        <v>1864</v>
      </c>
      <c r="D6" s="143">
        <v>-311</v>
      </c>
      <c r="E6" s="61">
        <v>53181</v>
      </c>
      <c r="F6" s="19">
        <v>45839</v>
      </c>
      <c r="G6" s="168">
        <v>405</v>
      </c>
      <c r="H6" s="36"/>
      <c r="I6" s="36"/>
      <c r="J6" s="36"/>
      <c r="K6" s="36"/>
      <c r="L6" s="36"/>
      <c r="M6" s="37"/>
    </row>
    <row r="7" spans="1:13" x14ac:dyDescent="0.25">
      <c r="A7" s="86" t="s">
        <v>60</v>
      </c>
      <c r="B7" s="62">
        <v>449</v>
      </c>
      <c r="C7" s="62">
        <v>521</v>
      </c>
      <c r="D7" s="144">
        <v>-72</v>
      </c>
      <c r="E7" s="62">
        <v>8389</v>
      </c>
      <c r="F7" s="19">
        <v>45870</v>
      </c>
      <c r="G7" s="168">
        <v>502</v>
      </c>
      <c r="H7" s="36"/>
      <c r="I7" s="36"/>
      <c r="K7" s="36"/>
      <c r="L7" s="36"/>
      <c r="M7" s="37"/>
    </row>
    <row r="8" spans="1:13" x14ac:dyDescent="0.25">
      <c r="A8" s="85" t="s">
        <v>61</v>
      </c>
      <c r="B8" s="61">
        <v>2172</v>
      </c>
      <c r="C8" s="61">
        <v>2070</v>
      </c>
      <c r="D8" s="145">
        <v>102</v>
      </c>
      <c r="E8" s="61">
        <v>38836</v>
      </c>
      <c r="F8" s="19">
        <v>45901</v>
      </c>
      <c r="G8" s="168">
        <v>924</v>
      </c>
      <c r="H8" s="36"/>
      <c r="I8" s="36"/>
      <c r="J8" s="36"/>
      <c r="K8" s="36"/>
      <c r="L8" s="36"/>
      <c r="M8" s="37"/>
    </row>
    <row r="9" spans="1:13" x14ac:dyDescent="0.25">
      <c r="A9" s="86" t="s">
        <v>62</v>
      </c>
      <c r="B9" s="62">
        <v>5007</v>
      </c>
      <c r="C9" s="62">
        <v>5114</v>
      </c>
      <c r="D9" s="140">
        <v>-107</v>
      </c>
      <c r="E9" s="62">
        <v>90433</v>
      </c>
      <c r="F9" s="19">
        <v>45931</v>
      </c>
      <c r="G9" s="168">
        <v>367</v>
      </c>
      <c r="I9" s="36"/>
      <c r="J9" s="36"/>
      <c r="L9" s="36"/>
      <c r="M9" s="37"/>
    </row>
    <row r="10" spans="1:13" x14ac:dyDescent="0.25">
      <c r="A10" s="87" t="s">
        <v>0</v>
      </c>
      <c r="B10" s="88">
        <f>SUM(B5:B9)</f>
        <v>9194</v>
      </c>
      <c r="C10" s="88">
        <f t="shared" ref="C10:D10" si="0">SUM(C5:C9)</f>
        <v>9579</v>
      </c>
      <c r="D10" s="145">
        <f t="shared" si="0"/>
        <v>-385</v>
      </c>
      <c r="E10" s="89">
        <f>SUM(E5:E9)</f>
        <v>191265</v>
      </c>
      <c r="F10" s="19">
        <v>45962</v>
      </c>
      <c r="G10" s="168">
        <v>-357</v>
      </c>
    </row>
    <row r="11" spans="1:13" x14ac:dyDescent="0.25">
      <c r="A11" s="81" t="s">
        <v>63</v>
      </c>
      <c r="B11" s="63"/>
      <c r="C11" s="63"/>
      <c r="D11" s="63"/>
      <c r="E11" s="63"/>
      <c r="F11" s="19">
        <v>45992</v>
      </c>
      <c r="G11" s="168">
        <v>-2783</v>
      </c>
    </row>
    <row r="12" spans="1:13" x14ac:dyDescent="0.25">
      <c r="A12" s="81" t="s">
        <v>64</v>
      </c>
      <c r="B12" s="63"/>
      <c r="C12" s="63"/>
      <c r="D12" s="63"/>
      <c r="E12" s="63"/>
      <c r="F12" s="19">
        <v>46023</v>
      </c>
      <c r="G12" s="168">
        <v>619</v>
      </c>
    </row>
    <row r="13" spans="1:13" x14ac:dyDescent="0.25">
      <c r="F13" s="19">
        <v>46054</v>
      </c>
      <c r="G13" s="168">
        <v>781</v>
      </c>
    </row>
    <row r="14" spans="1:13" x14ac:dyDescent="0.25">
      <c r="B14" s="166" t="b" cm="1">
        <f t="array" ref="B14:E14">B8:E8=B20:E20</f>
        <v>1</v>
      </c>
      <c r="C14" s="166" t="b">
        <v>1</v>
      </c>
      <c r="D14" s="166" t="b">
        <v>1</v>
      </c>
      <c r="E14" s="166" t="b">
        <v>1</v>
      </c>
      <c r="F14" s="19">
        <v>46082</v>
      </c>
      <c r="G14" s="168">
        <v>-36</v>
      </c>
    </row>
    <row r="15" spans="1:13" x14ac:dyDescent="0.25">
      <c r="A15" s="185" t="str">
        <f>"Saldo e estoque do emprego celetista em " &amp; A1</f>
        <v>Saldo e estoque do emprego celetista em Jundiaí</v>
      </c>
      <c r="B15" s="185"/>
      <c r="C15" s="185"/>
      <c r="D15" s="185"/>
      <c r="E15" s="185"/>
      <c r="F15" s="19">
        <v>46113</v>
      </c>
      <c r="G15" s="168">
        <v>-443</v>
      </c>
    </row>
    <row r="16" spans="1:13" x14ac:dyDescent="0.25">
      <c r="A16" s="35" t="s">
        <v>57</v>
      </c>
      <c r="B16" s="59" t="s">
        <v>1</v>
      </c>
      <c r="C16" s="59" t="s">
        <v>2</v>
      </c>
      <c r="D16" s="59" t="s">
        <v>7</v>
      </c>
      <c r="E16" s="59" t="s">
        <v>4</v>
      </c>
      <c r="F16" s="19">
        <v>46143</v>
      </c>
      <c r="G16" s="138">
        <v>-385</v>
      </c>
    </row>
    <row r="17" spans="1:24" ht="30" x14ac:dyDescent="0.25">
      <c r="A17" s="49" t="s">
        <v>65</v>
      </c>
      <c r="B17" s="64">
        <v>207</v>
      </c>
      <c r="C17" s="64">
        <v>210</v>
      </c>
      <c r="D17" s="140">
        <v>-3</v>
      </c>
      <c r="E17" s="64">
        <v>4774</v>
      </c>
      <c r="F17" s="19"/>
      <c r="G17" s="138"/>
    </row>
    <row r="18" spans="1:24" ht="30" x14ac:dyDescent="0.25">
      <c r="A18" s="50" t="s">
        <v>66</v>
      </c>
      <c r="B18" s="65">
        <v>526</v>
      </c>
      <c r="C18" s="65">
        <v>421</v>
      </c>
      <c r="D18" s="143">
        <v>105</v>
      </c>
      <c r="E18" s="65">
        <v>10566</v>
      </c>
      <c r="L18" s="36"/>
    </row>
    <row r="19" spans="1:24" x14ac:dyDescent="0.25">
      <c r="A19" s="51" t="s">
        <v>42</v>
      </c>
      <c r="B19" s="66">
        <v>1439</v>
      </c>
      <c r="C19" s="66">
        <v>1439</v>
      </c>
      <c r="D19" s="144">
        <v>0</v>
      </c>
      <c r="E19" s="66">
        <v>23496</v>
      </c>
      <c r="X19" s="36"/>
    </row>
    <row r="20" spans="1:24" x14ac:dyDescent="0.25">
      <c r="A20" s="52" t="s">
        <v>67</v>
      </c>
      <c r="B20" s="67">
        <f>SUM(B17:B19)</f>
        <v>2172</v>
      </c>
      <c r="C20" s="67">
        <f t="shared" ref="C20:E20" si="1">SUM(C17:C19)</f>
        <v>2070</v>
      </c>
      <c r="D20" s="145">
        <f t="shared" si="1"/>
        <v>102</v>
      </c>
      <c r="E20" s="80">
        <f t="shared" si="1"/>
        <v>38836</v>
      </c>
    </row>
    <row r="21" spans="1:24" x14ac:dyDescent="0.25">
      <c r="A21" s="81" t="s">
        <v>63</v>
      </c>
      <c r="B21" s="63"/>
      <c r="C21" s="63"/>
      <c r="D21" s="63"/>
      <c r="E21" s="63"/>
    </row>
    <row r="22" spans="1:24" x14ac:dyDescent="0.25">
      <c r="A22" s="81" t="s">
        <v>64</v>
      </c>
      <c r="B22" s="63"/>
      <c r="C22" s="63"/>
      <c r="D22" s="63"/>
      <c r="E22" s="63"/>
    </row>
    <row r="23" spans="1:24" x14ac:dyDescent="0.25">
      <c r="B23" s="166" t="b">
        <f>D19=B34</f>
        <v>1</v>
      </c>
    </row>
    <row r="24" spans="1:24" x14ac:dyDescent="0.25">
      <c r="A24" s="194" t="str">
        <f>"Saldo e estoque de empregos celetistas no comércio varejista de " &amp; A1</f>
        <v>Saldo e estoque de empregos celetistas no comércio varejista de Jundiaí</v>
      </c>
      <c r="B24" s="195"/>
      <c r="C24" s="195"/>
      <c r="D24" s="196"/>
    </row>
    <row r="25" spans="1:24" x14ac:dyDescent="0.25">
      <c r="A25" s="38" t="s">
        <v>68</v>
      </c>
      <c r="B25" s="82">
        <f>B1</f>
        <v>46143</v>
      </c>
      <c r="C25" s="59" t="s">
        <v>69</v>
      </c>
      <c r="D25" s="68" t="s">
        <v>4</v>
      </c>
    </row>
    <row r="26" spans="1:24" x14ac:dyDescent="0.25">
      <c r="A26" s="53" t="s">
        <v>70</v>
      </c>
      <c r="B26" s="69">
        <v>-3</v>
      </c>
      <c r="C26" s="69">
        <v>-23</v>
      </c>
      <c r="D26" s="70">
        <v>582</v>
      </c>
    </row>
    <row r="27" spans="1:24" x14ac:dyDescent="0.25">
      <c r="A27" s="48" t="s">
        <v>71</v>
      </c>
      <c r="B27" s="71">
        <v>8</v>
      </c>
      <c r="C27" s="71">
        <v>10</v>
      </c>
      <c r="D27" s="72">
        <v>1283</v>
      </c>
    </row>
    <row r="28" spans="1:24" x14ac:dyDescent="0.25">
      <c r="A28" s="54" t="s">
        <v>72</v>
      </c>
      <c r="B28" s="73">
        <v>-11</v>
      </c>
      <c r="C28" s="73">
        <v>-89</v>
      </c>
      <c r="D28" s="74">
        <v>2680</v>
      </c>
    </row>
    <row r="29" spans="1:24" x14ac:dyDescent="0.25">
      <c r="A29" s="55" t="s">
        <v>73</v>
      </c>
      <c r="B29" s="75">
        <v>14</v>
      </c>
      <c r="C29" s="75">
        <v>14</v>
      </c>
      <c r="D29" s="76">
        <v>2386</v>
      </c>
    </row>
    <row r="30" spans="1:24" x14ac:dyDescent="0.25">
      <c r="A30" s="53" t="s">
        <v>74</v>
      </c>
      <c r="B30" s="69">
        <v>-4</v>
      </c>
      <c r="C30" s="69">
        <v>-1</v>
      </c>
      <c r="D30" s="70">
        <v>1758</v>
      </c>
    </row>
    <row r="31" spans="1:24" ht="30.75" customHeight="1" x14ac:dyDescent="0.25">
      <c r="A31" s="48" t="s">
        <v>75</v>
      </c>
      <c r="B31" s="71">
        <v>6</v>
      </c>
      <c r="C31" s="71">
        <v>-24</v>
      </c>
      <c r="D31" s="72">
        <v>2422</v>
      </c>
    </row>
    <row r="32" spans="1:24" ht="30" x14ac:dyDescent="0.25">
      <c r="A32" s="53" t="s">
        <v>76</v>
      </c>
      <c r="B32" s="69">
        <v>-10</v>
      </c>
      <c r="C32" s="69">
        <v>-222</v>
      </c>
      <c r="D32" s="70">
        <v>4779</v>
      </c>
    </row>
    <row r="33" spans="1:4" x14ac:dyDescent="0.25">
      <c r="A33" s="55" t="s">
        <v>77</v>
      </c>
      <c r="B33" s="75">
        <v>0</v>
      </c>
      <c r="C33" s="75">
        <v>88</v>
      </c>
      <c r="D33" s="76">
        <v>7606</v>
      </c>
    </row>
    <row r="34" spans="1:4" x14ac:dyDescent="0.25">
      <c r="A34" s="56" t="s">
        <v>78</v>
      </c>
      <c r="B34" s="77">
        <f>SUM(B26:B33)</f>
        <v>0</v>
      </c>
      <c r="C34" s="142">
        <f t="shared" ref="C34:D34" si="2">SUM(C26:C33)</f>
        <v>-247</v>
      </c>
      <c r="D34" s="78">
        <f t="shared" si="2"/>
        <v>23496</v>
      </c>
    </row>
    <row r="35" spans="1:4" x14ac:dyDescent="0.25">
      <c r="A35" s="81" t="s">
        <v>63</v>
      </c>
      <c r="B35" s="63"/>
      <c r="C35" s="63"/>
      <c r="D35" s="63"/>
    </row>
    <row r="36" spans="1:4" x14ac:dyDescent="0.25">
      <c r="A36" s="81" t="s">
        <v>64</v>
      </c>
      <c r="B36" s="63"/>
      <c r="C36" s="63"/>
      <c r="D36" s="63"/>
    </row>
  </sheetData>
  <mergeCells count="3">
    <mergeCell ref="A3:E3"/>
    <mergeCell ref="A15:E15"/>
    <mergeCell ref="A24:D24"/>
  </mergeCell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82FE6-619A-4FD0-B19D-04CF2EB5A066}">
  <sheetPr codeName="Planilha14"/>
  <dimension ref="A1:X36"/>
  <sheetViews>
    <sheetView workbookViewId="0">
      <selection activeCell="G21" sqref="G21"/>
    </sheetView>
  </sheetViews>
  <sheetFormatPr defaultRowHeight="15" x14ac:dyDescent="0.25"/>
  <cols>
    <col min="1" max="1" width="55.5703125" customWidth="1"/>
    <col min="2" max="5" width="9.7109375" style="58" customWidth="1"/>
    <col min="7" max="7" width="7.7109375" bestFit="1" customWidth="1"/>
    <col min="8" max="8" width="5.5703125" bestFit="1" customWidth="1"/>
    <col min="9" max="9" width="4" bestFit="1" customWidth="1"/>
    <col min="10" max="10" width="36" bestFit="1" customWidth="1"/>
    <col min="11" max="17" width="4" bestFit="1" customWidth="1"/>
    <col min="18" max="18" width="4.5703125" bestFit="1" customWidth="1"/>
    <col min="19" max="20" width="4" bestFit="1" customWidth="1"/>
  </cols>
  <sheetData>
    <row r="1" spans="1:13" x14ac:dyDescent="0.25">
      <c r="A1" t="s">
        <v>82</v>
      </c>
      <c r="B1" s="57">
        <v>46143</v>
      </c>
      <c r="F1" s="25" t="s">
        <v>89</v>
      </c>
      <c r="G1" s="25" cm="1">
        <f t="array" aca="1" ref="G1" ca="1">INDIRECT("G16")-D10</f>
        <v>0</v>
      </c>
    </row>
    <row r="3" spans="1:13" x14ac:dyDescent="0.25">
      <c r="A3" s="187" t="str">
        <f>"Movimentação do emprego formal em " &amp; A1 &amp; TEXT(B1," - mmmm/aaaa")</f>
        <v>Movimentação do emprego formal em Matão - maio/2026</v>
      </c>
      <c r="B3" s="188"/>
      <c r="C3" s="188"/>
      <c r="D3" s="188"/>
      <c r="E3" s="191"/>
      <c r="G3" t="str">
        <f>"Saldo de emprego celetista em " &amp; A1</f>
        <v>Saldo de emprego celetista em Matão</v>
      </c>
    </row>
    <row r="4" spans="1:13" x14ac:dyDescent="0.25">
      <c r="A4" s="83" t="s">
        <v>57</v>
      </c>
      <c r="B4" s="59" t="s">
        <v>1</v>
      </c>
      <c r="C4" s="59" t="s">
        <v>2</v>
      </c>
      <c r="D4" s="59" t="s">
        <v>7</v>
      </c>
      <c r="E4" s="68" t="s">
        <v>4</v>
      </c>
      <c r="F4" s="19">
        <v>45778</v>
      </c>
      <c r="G4" s="168">
        <v>1197</v>
      </c>
      <c r="H4" s="36"/>
    </row>
    <row r="5" spans="1:13" x14ac:dyDescent="0.25">
      <c r="A5" s="84" t="s">
        <v>58</v>
      </c>
      <c r="B5" s="60">
        <v>948</v>
      </c>
      <c r="C5" s="60">
        <v>177</v>
      </c>
      <c r="D5" s="140">
        <v>771</v>
      </c>
      <c r="E5" s="60">
        <v>4887</v>
      </c>
      <c r="F5" s="19">
        <v>45809</v>
      </c>
      <c r="G5" s="168">
        <v>916</v>
      </c>
      <c r="H5" s="36"/>
      <c r="I5" s="36"/>
      <c r="K5" s="36"/>
      <c r="M5" s="37"/>
    </row>
    <row r="6" spans="1:13" x14ac:dyDescent="0.25">
      <c r="A6" s="85" t="s">
        <v>59</v>
      </c>
      <c r="B6" s="61">
        <v>238</v>
      </c>
      <c r="C6" s="61">
        <v>274</v>
      </c>
      <c r="D6" s="143">
        <v>-36</v>
      </c>
      <c r="E6" s="61">
        <v>11499</v>
      </c>
      <c r="F6" s="19">
        <v>45839</v>
      </c>
      <c r="G6" s="168">
        <v>365</v>
      </c>
      <c r="H6" s="36"/>
      <c r="I6" s="36"/>
      <c r="J6" s="36"/>
      <c r="K6" s="36"/>
      <c r="L6" s="36"/>
      <c r="M6" s="37"/>
    </row>
    <row r="7" spans="1:13" x14ac:dyDescent="0.25">
      <c r="A7" s="86" t="s">
        <v>60</v>
      </c>
      <c r="B7" s="62">
        <v>24</v>
      </c>
      <c r="C7" s="62">
        <v>104</v>
      </c>
      <c r="D7" s="144">
        <v>-80</v>
      </c>
      <c r="E7" s="62">
        <v>916</v>
      </c>
      <c r="F7" s="19">
        <v>45870</v>
      </c>
      <c r="G7" s="168">
        <v>43</v>
      </c>
      <c r="H7" s="36"/>
      <c r="I7" s="36"/>
      <c r="K7" s="36"/>
      <c r="L7" s="36"/>
      <c r="M7" s="37"/>
    </row>
    <row r="8" spans="1:13" x14ac:dyDescent="0.25">
      <c r="A8" s="85" t="s">
        <v>61</v>
      </c>
      <c r="B8" s="61">
        <v>205</v>
      </c>
      <c r="C8" s="61">
        <v>270</v>
      </c>
      <c r="D8" s="145">
        <v>-65</v>
      </c>
      <c r="E8" s="61">
        <v>4986</v>
      </c>
      <c r="F8" s="19">
        <v>45901</v>
      </c>
      <c r="G8" s="168">
        <v>-214</v>
      </c>
      <c r="I8" s="36"/>
      <c r="J8" s="36"/>
      <c r="K8" s="36"/>
      <c r="L8" s="36"/>
      <c r="M8" s="37"/>
    </row>
    <row r="9" spans="1:13" x14ac:dyDescent="0.25">
      <c r="A9" s="86" t="s">
        <v>62</v>
      </c>
      <c r="B9" s="62">
        <v>367</v>
      </c>
      <c r="C9" s="62">
        <v>353</v>
      </c>
      <c r="D9" s="140">
        <v>14</v>
      </c>
      <c r="E9" s="62">
        <v>10698</v>
      </c>
      <c r="F9" s="19">
        <v>45931</v>
      </c>
      <c r="G9" s="168">
        <v>-602</v>
      </c>
      <c r="I9" s="36"/>
      <c r="J9" s="36"/>
      <c r="L9" s="36"/>
      <c r="M9" s="37"/>
    </row>
    <row r="10" spans="1:13" x14ac:dyDescent="0.25">
      <c r="A10" s="87" t="s">
        <v>0</v>
      </c>
      <c r="B10" s="88">
        <f>SUM(B5:B9)</f>
        <v>1782</v>
      </c>
      <c r="C10" s="88">
        <f t="shared" ref="C10:D10" si="0">SUM(C5:C9)</f>
        <v>1178</v>
      </c>
      <c r="D10" s="145">
        <f t="shared" si="0"/>
        <v>604</v>
      </c>
      <c r="E10" s="89">
        <f>SUM(E5:E9)</f>
        <v>32986</v>
      </c>
      <c r="F10" s="19">
        <v>45962</v>
      </c>
      <c r="G10" s="168">
        <v>-309</v>
      </c>
    </row>
    <row r="11" spans="1:13" x14ac:dyDescent="0.25">
      <c r="A11" s="81" t="s">
        <v>63</v>
      </c>
      <c r="B11" s="63"/>
      <c r="C11" s="63"/>
      <c r="D11" s="63"/>
      <c r="E11" s="63"/>
      <c r="F11" s="19">
        <v>45992</v>
      </c>
      <c r="G11" s="168">
        <v>-1374</v>
      </c>
    </row>
    <row r="12" spans="1:13" x14ac:dyDescent="0.25">
      <c r="A12" s="81" t="s">
        <v>64</v>
      </c>
      <c r="B12" s="63"/>
      <c r="C12" s="63"/>
      <c r="D12" s="63"/>
      <c r="E12" s="63"/>
      <c r="F12" s="19">
        <v>46023</v>
      </c>
      <c r="G12" s="168">
        <v>97</v>
      </c>
    </row>
    <row r="13" spans="1:13" x14ac:dyDescent="0.25">
      <c r="F13" s="19">
        <v>46054</v>
      </c>
      <c r="G13" s="168">
        <v>-824</v>
      </c>
    </row>
    <row r="14" spans="1:13" x14ac:dyDescent="0.25">
      <c r="B14" s="166" t="b" cm="1">
        <f t="array" ref="B14:E14">B8:E8=B20:E20</f>
        <v>1</v>
      </c>
      <c r="C14" s="166" t="b">
        <v>1</v>
      </c>
      <c r="D14" s="166" t="b">
        <v>1</v>
      </c>
      <c r="E14" s="166" t="b">
        <v>1</v>
      </c>
      <c r="F14" s="19">
        <v>46082</v>
      </c>
      <c r="G14" s="168">
        <v>-3102</v>
      </c>
    </row>
    <row r="15" spans="1:13" x14ac:dyDescent="0.25">
      <c r="A15" s="185" t="str">
        <f>"Saldo e estoque do emprego celetista em " &amp; A1</f>
        <v>Saldo e estoque do emprego celetista em Matão</v>
      </c>
      <c r="B15" s="185"/>
      <c r="C15" s="185"/>
      <c r="D15" s="185"/>
      <c r="E15" s="185"/>
      <c r="F15" s="19">
        <v>46113</v>
      </c>
      <c r="G15" s="168">
        <v>-121</v>
      </c>
    </row>
    <row r="16" spans="1:13" x14ac:dyDescent="0.25">
      <c r="A16" s="35" t="s">
        <v>57</v>
      </c>
      <c r="B16" s="59" t="s">
        <v>1</v>
      </c>
      <c r="C16" s="59" t="s">
        <v>2</v>
      </c>
      <c r="D16" s="59" t="s">
        <v>7</v>
      </c>
      <c r="E16" s="59" t="s">
        <v>4</v>
      </c>
      <c r="F16" s="19">
        <v>46143</v>
      </c>
      <c r="G16" s="138">
        <v>604</v>
      </c>
    </row>
    <row r="17" spans="1:24" ht="30" x14ac:dyDescent="0.25">
      <c r="A17" s="49" t="s">
        <v>65</v>
      </c>
      <c r="B17" s="64">
        <v>19</v>
      </c>
      <c r="C17" s="64">
        <v>12</v>
      </c>
      <c r="D17" s="140">
        <v>7</v>
      </c>
      <c r="E17" s="64">
        <v>518</v>
      </c>
      <c r="F17" s="19"/>
      <c r="G17" s="138"/>
    </row>
    <row r="18" spans="1:24" ht="30" x14ac:dyDescent="0.25">
      <c r="A18" s="50" t="s">
        <v>66</v>
      </c>
      <c r="B18" s="65">
        <v>26</v>
      </c>
      <c r="C18" s="65">
        <v>61</v>
      </c>
      <c r="D18" s="143">
        <v>-35</v>
      </c>
      <c r="E18" s="65">
        <v>825</v>
      </c>
      <c r="L18" s="36"/>
    </row>
    <row r="19" spans="1:24" x14ac:dyDescent="0.25">
      <c r="A19" s="51" t="s">
        <v>42</v>
      </c>
      <c r="B19" s="66">
        <v>160</v>
      </c>
      <c r="C19" s="66">
        <v>197</v>
      </c>
      <c r="D19" s="144">
        <v>-37</v>
      </c>
      <c r="E19" s="66">
        <v>3643</v>
      </c>
      <c r="X19" s="36"/>
    </row>
    <row r="20" spans="1:24" x14ac:dyDescent="0.25">
      <c r="A20" s="52" t="s">
        <v>67</v>
      </c>
      <c r="B20" s="67">
        <f>SUM(B17:B19)</f>
        <v>205</v>
      </c>
      <c r="C20" s="67">
        <f t="shared" ref="C20:E20" si="1">SUM(C17:C19)</f>
        <v>270</v>
      </c>
      <c r="D20" s="145">
        <f t="shared" si="1"/>
        <v>-65</v>
      </c>
      <c r="E20" s="80">
        <f t="shared" si="1"/>
        <v>4986</v>
      </c>
    </row>
    <row r="21" spans="1:24" x14ac:dyDescent="0.25">
      <c r="A21" s="81" t="s">
        <v>63</v>
      </c>
      <c r="B21" s="63"/>
      <c r="C21" s="63"/>
      <c r="D21" s="63"/>
      <c r="E21" s="63"/>
    </row>
    <row r="22" spans="1:24" x14ac:dyDescent="0.25">
      <c r="A22" s="81" t="s">
        <v>64</v>
      </c>
      <c r="B22" s="63"/>
      <c r="C22" s="63"/>
      <c r="D22" s="63"/>
      <c r="E22" s="63"/>
    </row>
    <row r="23" spans="1:24" x14ac:dyDescent="0.25">
      <c r="B23" s="166" t="b">
        <f>D19=B34</f>
        <v>1</v>
      </c>
      <c r="J23" s="36"/>
    </row>
    <row r="24" spans="1:24" x14ac:dyDescent="0.25">
      <c r="A24" s="194" t="str">
        <f>"Saldo e estoque de empregos celetistas no comércio varejista de " &amp; A1</f>
        <v>Saldo e estoque de empregos celetistas no comércio varejista de Matão</v>
      </c>
      <c r="B24" s="195"/>
      <c r="C24" s="195"/>
      <c r="D24" s="196"/>
      <c r="J24" s="36"/>
    </row>
    <row r="25" spans="1:24" x14ac:dyDescent="0.25">
      <c r="A25" s="38" t="s">
        <v>68</v>
      </c>
      <c r="B25" s="82">
        <f>B1</f>
        <v>46143</v>
      </c>
      <c r="C25" s="59" t="s">
        <v>69</v>
      </c>
      <c r="D25" s="68" t="s">
        <v>4</v>
      </c>
    </row>
    <row r="26" spans="1:24" x14ac:dyDescent="0.25">
      <c r="A26" s="53" t="s">
        <v>70</v>
      </c>
      <c r="B26" s="69">
        <v>-2</v>
      </c>
      <c r="C26" s="69">
        <v>-15</v>
      </c>
      <c r="D26" s="70">
        <v>103</v>
      </c>
    </row>
    <row r="27" spans="1:24" x14ac:dyDescent="0.25">
      <c r="A27" s="48" t="s">
        <v>71</v>
      </c>
      <c r="B27" s="71">
        <v>1</v>
      </c>
      <c r="C27" s="71">
        <v>24</v>
      </c>
      <c r="D27" s="72">
        <v>225</v>
      </c>
    </row>
    <row r="28" spans="1:24" x14ac:dyDescent="0.25">
      <c r="A28" s="54" t="s">
        <v>72</v>
      </c>
      <c r="B28" s="73">
        <v>-7</v>
      </c>
      <c r="C28" s="73">
        <v>-9</v>
      </c>
      <c r="D28" s="74">
        <v>377</v>
      </c>
    </row>
    <row r="29" spans="1:24" x14ac:dyDescent="0.25">
      <c r="A29" s="55" t="s">
        <v>73</v>
      </c>
      <c r="B29" s="75">
        <v>-25</v>
      </c>
      <c r="C29" s="75">
        <v>4</v>
      </c>
      <c r="D29" s="76">
        <v>459</v>
      </c>
      <c r="G29" s="36"/>
    </row>
    <row r="30" spans="1:24" x14ac:dyDescent="0.25">
      <c r="A30" s="53" t="s">
        <v>74</v>
      </c>
      <c r="B30" s="69">
        <v>-1</v>
      </c>
      <c r="C30" s="69">
        <v>5</v>
      </c>
      <c r="D30" s="70">
        <v>185</v>
      </c>
    </row>
    <row r="31" spans="1:24" ht="30.75" customHeight="1" x14ac:dyDescent="0.25">
      <c r="A31" s="48" t="s">
        <v>75</v>
      </c>
      <c r="B31" s="71">
        <v>3</v>
      </c>
      <c r="C31" s="71">
        <v>6</v>
      </c>
      <c r="D31" s="72">
        <v>463</v>
      </c>
    </row>
    <row r="32" spans="1:24" ht="30" x14ac:dyDescent="0.25">
      <c r="A32" s="53" t="s">
        <v>76</v>
      </c>
      <c r="B32" s="69">
        <v>0</v>
      </c>
      <c r="C32" s="69">
        <v>-14</v>
      </c>
      <c r="D32" s="70">
        <v>410</v>
      </c>
      <c r="H32" s="36"/>
    </row>
    <row r="33" spans="1:10" x14ac:dyDescent="0.25">
      <c r="A33" s="55" t="s">
        <v>77</v>
      </c>
      <c r="B33" s="75">
        <v>-6</v>
      </c>
      <c r="C33" s="75">
        <v>-37</v>
      </c>
      <c r="D33" s="76">
        <v>1421</v>
      </c>
      <c r="J33" s="36"/>
    </row>
    <row r="34" spans="1:10" x14ac:dyDescent="0.25">
      <c r="A34" s="56" t="s">
        <v>78</v>
      </c>
      <c r="B34" s="77">
        <f>SUM(B26:B33)</f>
        <v>-37</v>
      </c>
      <c r="C34" s="142">
        <f t="shared" ref="C34:D34" si="2">SUM(C26:C33)</f>
        <v>-36</v>
      </c>
      <c r="D34" s="78">
        <f t="shared" si="2"/>
        <v>3643</v>
      </c>
      <c r="J34" s="36"/>
    </row>
    <row r="35" spans="1:10" x14ac:dyDescent="0.25">
      <c r="A35" s="81" t="s">
        <v>63</v>
      </c>
      <c r="B35" s="63"/>
      <c r="C35" s="63"/>
      <c r="D35" s="63"/>
    </row>
    <row r="36" spans="1:10" x14ac:dyDescent="0.25">
      <c r="A36" s="81" t="s">
        <v>64</v>
      </c>
      <c r="B36" s="63"/>
      <c r="C36" s="63"/>
      <c r="D36" s="63"/>
    </row>
  </sheetData>
  <mergeCells count="3">
    <mergeCell ref="A3:E3"/>
    <mergeCell ref="A15:E15"/>
    <mergeCell ref="A24:D24"/>
  </mergeCell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4F378-444D-41F8-9645-CA20E47651E7}">
  <sheetPr codeName="Planilha15"/>
  <dimension ref="A1:X36"/>
  <sheetViews>
    <sheetView workbookViewId="0">
      <selection activeCell="G21" sqref="G21"/>
    </sheetView>
  </sheetViews>
  <sheetFormatPr defaultRowHeight="15" x14ac:dyDescent="0.25"/>
  <cols>
    <col min="1" max="1" width="55.5703125" customWidth="1"/>
    <col min="2" max="5" width="9.7109375" style="58" customWidth="1"/>
    <col min="7" max="20" width="7.42578125" customWidth="1"/>
  </cols>
  <sheetData>
    <row r="1" spans="1:13" x14ac:dyDescent="0.25">
      <c r="A1" t="s">
        <v>83</v>
      </c>
      <c r="B1" s="57">
        <v>46143</v>
      </c>
      <c r="F1" s="25" t="s">
        <v>89</v>
      </c>
      <c r="G1" s="25" cm="1">
        <f t="array" aca="1" ref="G1" ca="1">INDIRECT("G16")-D10</f>
        <v>0</v>
      </c>
    </row>
    <row r="3" spans="1:13" x14ac:dyDescent="0.25">
      <c r="A3" s="187" t="str">
        <f>"Movimentação do emprego formal em " &amp; A1 &amp; TEXT(B1," - mmmm/aaaa")</f>
        <v>Movimentação do emprego formal em Pindamonhangaba - maio/2026</v>
      </c>
      <c r="B3" s="188"/>
      <c r="C3" s="188"/>
      <c r="D3" s="188"/>
      <c r="E3" s="191"/>
      <c r="G3" t="str">
        <f>"Saldo de emprego celetista " &amp; A1</f>
        <v>Saldo de emprego celetista Pindamonhangaba</v>
      </c>
    </row>
    <row r="4" spans="1:13" x14ac:dyDescent="0.25">
      <c r="A4" s="83" t="s">
        <v>57</v>
      </c>
      <c r="B4" s="59" t="s">
        <v>1</v>
      </c>
      <c r="C4" s="59" t="s">
        <v>2</v>
      </c>
      <c r="D4" s="59" t="s">
        <v>7</v>
      </c>
      <c r="E4" s="68" t="s">
        <v>4</v>
      </c>
      <c r="F4" s="19">
        <v>45778</v>
      </c>
      <c r="G4" s="168">
        <v>-126</v>
      </c>
      <c r="H4" s="36"/>
    </row>
    <row r="5" spans="1:13" x14ac:dyDescent="0.25">
      <c r="A5" s="84" t="s">
        <v>58</v>
      </c>
      <c r="B5" s="60">
        <v>24</v>
      </c>
      <c r="C5" s="60">
        <v>40</v>
      </c>
      <c r="D5" s="140">
        <v>-16</v>
      </c>
      <c r="E5" s="60">
        <v>748</v>
      </c>
      <c r="F5" s="19">
        <v>45809</v>
      </c>
      <c r="G5" s="168">
        <v>51</v>
      </c>
      <c r="H5" s="36"/>
      <c r="I5" s="36"/>
      <c r="K5" s="36"/>
      <c r="M5" s="37"/>
    </row>
    <row r="6" spans="1:13" x14ac:dyDescent="0.25">
      <c r="A6" s="85" t="s">
        <v>59</v>
      </c>
      <c r="B6" s="61">
        <v>375</v>
      </c>
      <c r="C6" s="61">
        <v>292</v>
      </c>
      <c r="D6" s="143">
        <v>83</v>
      </c>
      <c r="E6" s="61">
        <v>12216</v>
      </c>
      <c r="F6" s="19">
        <v>45839</v>
      </c>
      <c r="G6" s="168">
        <v>-76</v>
      </c>
      <c r="I6" s="36"/>
      <c r="J6" s="36"/>
      <c r="K6" s="36"/>
      <c r="L6" s="36"/>
      <c r="M6" s="37"/>
    </row>
    <row r="7" spans="1:13" x14ac:dyDescent="0.25">
      <c r="A7" s="86" t="s">
        <v>60</v>
      </c>
      <c r="B7" s="62">
        <v>66</v>
      </c>
      <c r="C7" s="62">
        <v>101</v>
      </c>
      <c r="D7" s="144">
        <v>-35</v>
      </c>
      <c r="E7" s="62">
        <v>1405</v>
      </c>
      <c r="F7" s="19">
        <v>45870</v>
      </c>
      <c r="G7" s="168">
        <v>232</v>
      </c>
      <c r="I7" s="36"/>
      <c r="K7" s="36"/>
      <c r="L7" s="36"/>
      <c r="M7" s="37"/>
    </row>
    <row r="8" spans="1:13" x14ac:dyDescent="0.25">
      <c r="A8" s="85" t="s">
        <v>61</v>
      </c>
      <c r="B8" s="61">
        <v>360</v>
      </c>
      <c r="C8" s="61">
        <v>373</v>
      </c>
      <c r="D8" s="145">
        <v>-13</v>
      </c>
      <c r="E8" s="61">
        <v>7324</v>
      </c>
      <c r="F8" s="19">
        <v>45901</v>
      </c>
      <c r="G8" s="168">
        <v>8</v>
      </c>
      <c r="I8" s="36"/>
      <c r="J8" s="36"/>
      <c r="K8" s="36"/>
      <c r="L8" s="36"/>
      <c r="M8" s="37"/>
    </row>
    <row r="9" spans="1:13" x14ac:dyDescent="0.25">
      <c r="A9" s="86" t="s">
        <v>62</v>
      </c>
      <c r="B9" s="62">
        <v>505</v>
      </c>
      <c r="C9" s="62">
        <v>543</v>
      </c>
      <c r="D9" s="140">
        <v>-38</v>
      </c>
      <c r="E9" s="62">
        <v>17529</v>
      </c>
      <c r="F9" s="19">
        <v>45931</v>
      </c>
      <c r="G9" s="168">
        <v>-45</v>
      </c>
      <c r="I9" s="36"/>
      <c r="J9" s="36"/>
      <c r="L9" s="36"/>
      <c r="M9" s="37"/>
    </row>
    <row r="10" spans="1:13" x14ac:dyDescent="0.25">
      <c r="A10" s="87" t="s">
        <v>0</v>
      </c>
      <c r="B10" s="88">
        <f>SUM(B5:B9)</f>
        <v>1330</v>
      </c>
      <c r="C10" s="88">
        <f t="shared" ref="C10:D10" si="0">SUM(C5:C9)</f>
        <v>1349</v>
      </c>
      <c r="D10" s="145">
        <f t="shared" si="0"/>
        <v>-19</v>
      </c>
      <c r="E10" s="89">
        <f>SUM(E5:E9)</f>
        <v>39222</v>
      </c>
      <c r="F10" s="19">
        <v>45962</v>
      </c>
      <c r="G10" s="168">
        <v>98</v>
      </c>
    </row>
    <row r="11" spans="1:13" x14ac:dyDescent="0.25">
      <c r="A11" s="81" t="s">
        <v>63</v>
      </c>
      <c r="B11" s="63"/>
      <c r="C11" s="63"/>
      <c r="D11" s="63"/>
      <c r="E11" s="63"/>
      <c r="F11" s="19">
        <v>45992</v>
      </c>
      <c r="G11" s="168">
        <v>-529</v>
      </c>
    </row>
    <row r="12" spans="1:13" x14ac:dyDescent="0.25">
      <c r="A12" s="81" t="s">
        <v>64</v>
      </c>
      <c r="B12" s="63"/>
      <c r="C12" s="63"/>
      <c r="D12" s="63"/>
      <c r="E12" s="63"/>
      <c r="F12" s="19">
        <v>46023</v>
      </c>
      <c r="G12" s="168">
        <v>235</v>
      </c>
    </row>
    <row r="13" spans="1:13" x14ac:dyDescent="0.25">
      <c r="F13" s="19">
        <v>46054</v>
      </c>
      <c r="G13" s="168">
        <v>101</v>
      </c>
    </row>
    <row r="14" spans="1:13" x14ac:dyDescent="0.25">
      <c r="B14" s="166" t="b" cm="1">
        <f t="array" ref="B14:E14">B8:E8=B20:E20</f>
        <v>1</v>
      </c>
      <c r="C14" s="166" t="b">
        <v>1</v>
      </c>
      <c r="D14" s="166" t="b">
        <v>1</v>
      </c>
      <c r="E14" s="166" t="b">
        <v>1</v>
      </c>
      <c r="F14" s="19">
        <v>46082</v>
      </c>
      <c r="G14" s="168">
        <v>45</v>
      </c>
    </row>
    <row r="15" spans="1:13" x14ac:dyDescent="0.25">
      <c r="A15" s="185" t="str">
        <f>"Saldo e estoque do emprego celetista em " &amp; A1</f>
        <v>Saldo e estoque do emprego celetista em Pindamonhangaba</v>
      </c>
      <c r="B15" s="185"/>
      <c r="C15" s="185"/>
      <c r="D15" s="185"/>
      <c r="E15" s="185"/>
      <c r="F15" s="19">
        <v>46113</v>
      </c>
      <c r="G15" s="168">
        <v>-136</v>
      </c>
    </row>
    <row r="16" spans="1:13" x14ac:dyDescent="0.25">
      <c r="A16" s="35" t="s">
        <v>57</v>
      </c>
      <c r="B16" s="59" t="s">
        <v>1</v>
      </c>
      <c r="C16" s="59" t="s">
        <v>2</v>
      </c>
      <c r="D16" s="59" t="s">
        <v>7</v>
      </c>
      <c r="E16" s="59" t="s">
        <v>4</v>
      </c>
      <c r="F16" s="19">
        <v>46143</v>
      </c>
      <c r="G16" s="138">
        <v>-19</v>
      </c>
    </row>
    <row r="17" spans="1:24" ht="30" x14ac:dyDescent="0.25">
      <c r="A17" s="49" t="s">
        <v>65</v>
      </c>
      <c r="B17" s="64">
        <v>19</v>
      </c>
      <c r="C17" s="64">
        <v>19</v>
      </c>
      <c r="D17" s="140">
        <v>0</v>
      </c>
      <c r="E17" s="64">
        <v>661</v>
      </c>
      <c r="F17" s="19"/>
      <c r="G17" s="138"/>
    </row>
    <row r="18" spans="1:24" ht="30" x14ac:dyDescent="0.25">
      <c r="A18" s="50" t="s">
        <v>66</v>
      </c>
      <c r="B18" s="65">
        <v>98</v>
      </c>
      <c r="C18" s="65">
        <v>77</v>
      </c>
      <c r="D18" s="143">
        <v>21</v>
      </c>
      <c r="E18" s="65">
        <v>1274</v>
      </c>
      <c r="L18" s="36"/>
    </row>
    <row r="19" spans="1:24" x14ac:dyDescent="0.25">
      <c r="A19" s="51" t="s">
        <v>42</v>
      </c>
      <c r="B19" s="66">
        <v>243</v>
      </c>
      <c r="C19" s="66">
        <v>277</v>
      </c>
      <c r="D19" s="144">
        <v>-34</v>
      </c>
      <c r="E19" s="66">
        <v>5389</v>
      </c>
      <c r="X19" s="36"/>
    </row>
    <row r="20" spans="1:24" x14ac:dyDescent="0.25">
      <c r="A20" s="52" t="s">
        <v>67</v>
      </c>
      <c r="B20" s="79">
        <f>SUM(B17:B19)</f>
        <v>360</v>
      </c>
      <c r="C20" s="79">
        <f t="shared" ref="C20:E20" si="1">SUM(C17:C19)</f>
        <v>373</v>
      </c>
      <c r="D20" s="146">
        <f t="shared" si="1"/>
        <v>-13</v>
      </c>
      <c r="E20" s="79">
        <f t="shared" si="1"/>
        <v>7324</v>
      </c>
    </row>
    <row r="21" spans="1:24" x14ac:dyDescent="0.25">
      <c r="A21" s="81" t="s">
        <v>63</v>
      </c>
      <c r="B21" s="63"/>
      <c r="C21" s="63"/>
      <c r="D21" s="63"/>
      <c r="E21" s="63"/>
    </row>
    <row r="22" spans="1:24" x14ac:dyDescent="0.25">
      <c r="A22" s="81" t="s">
        <v>64</v>
      </c>
      <c r="B22" s="63"/>
      <c r="C22" s="63"/>
      <c r="D22" s="63"/>
      <c r="E22" s="63"/>
    </row>
    <row r="23" spans="1:24" x14ac:dyDescent="0.25">
      <c r="B23" s="166" t="b">
        <f>D19=B34</f>
        <v>1</v>
      </c>
      <c r="J23" s="36"/>
    </row>
    <row r="24" spans="1:24" x14ac:dyDescent="0.25">
      <c r="A24" s="194" t="str">
        <f>"Saldo e estoque de empregos celetistas no comércio varejista de " &amp; A1</f>
        <v>Saldo e estoque de empregos celetistas no comércio varejista de Pindamonhangaba</v>
      </c>
      <c r="B24" s="195"/>
      <c r="C24" s="195"/>
      <c r="D24" s="196"/>
      <c r="J24" s="36"/>
    </row>
    <row r="25" spans="1:24" x14ac:dyDescent="0.25">
      <c r="A25" s="38" t="s">
        <v>68</v>
      </c>
      <c r="B25" s="82">
        <f>B1</f>
        <v>46143</v>
      </c>
      <c r="C25" s="59" t="s">
        <v>69</v>
      </c>
      <c r="D25" s="68" t="s">
        <v>4</v>
      </c>
    </row>
    <row r="26" spans="1:24" x14ac:dyDescent="0.25">
      <c r="A26" s="53" t="s">
        <v>70</v>
      </c>
      <c r="B26" s="69">
        <v>3</v>
      </c>
      <c r="C26" s="69">
        <v>1</v>
      </c>
      <c r="D26" s="70">
        <v>144</v>
      </c>
      <c r="L26" s="37"/>
      <c r="O26" s="37"/>
      <c r="P26" s="37"/>
    </row>
    <row r="27" spans="1:24" x14ac:dyDescent="0.25">
      <c r="A27" s="48" t="s">
        <v>71</v>
      </c>
      <c r="B27" s="71">
        <v>0</v>
      </c>
      <c r="C27" s="71">
        <v>-14</v>
      </c>
      <c r="D27" s="72">
        <v>457</v>
      </c>
      <c r="K27" s="36"/>
      <c r="L27" s="37"/>
      <c r="N27" s="36"/>
      <c r="O27" s="37"/>
      <c r="P27" s="37"/>
    </row>
    <row r="28" spans="1:24" x14ac:dyDescent="0.25">
      <c r="A28" s="54" t="s">
        <v>72</v>
      </c>
      <c r="B28" s="73">
        <v>-12</v>
      </c>
      <c r="C28" s="73">
        <v>-6</v>
      </c>
      <c r="D28" s="74">
        <v>416</v>
      </c>
      <c r="K28" s="36"/>
      <c r="L28" s="37"/>
      <c r="N28" s="36"/>
      <c r="O28" s="37"/>
      <c r="P28" s="37"/>
    </row>
    <row r="29" spans="1:24" x14ac:dyDescent="0.25">
      <c r="A29" s="55" t="s">
        <v>73</v>
      </c>
      <c r="B29" s="75">
        <v>-20</v>
      </c>
      <c r="C29" s="75">
        <v>-13</v>
      </c>
      <c r="D29" s="76">
        <v>740</v>
      </c>
      <c r="K29" s="36"/>
      <c r="L29" s="37"/>
      <c r="P29" s="37"/>
    </row>
    <row r="30" spans="1:24" x14ac:dyDescent="0.25">
      <c r="A30" s="53" t="s">
        <v>74</v>
      </c>
      <c r="B30" s="69">
        <v>-5</v>
      </c>
      <c r="C30" s="69">
        <v>-17</v>
      </c>
      <c r="D30" s="70">
        <v>670</v>
      </c>
      <c r="G30" s="36"/>
      <c r="K30" s="36"/>
      <c r="L30" s="37"/>
      <c r="P30" s="37"/>
    </row>
    <row r="31" spans="1:24" ht="30.75" customHeight="1" x14ac:dyDescent="0.25">
      <c r="A31" s="48" t="s">
        <v>75</v>
      </c>
      <c r="B31" s="71">
        <v>5</v>
      </c>
      <c r="C31" s="71">
        <v>-10</v>
      </c>
      <c r="D31" s="72">
        <v>608</v>
      </c>
      <c r="P31" s="37"/>
    </row>
    <row r="32" spans="1:24" ht="30" x14ac:dyDescent="0.25">
      <c r="A32" s="53" t="s">
        <v>76</v>
      </c>
      <c r="B32" s="69">
        <v>-12</v>
      </c>
      <c r="C32" s="69">
        <v>-59</v>
      </c>
      <c r="D32" s="70">
        <v>850</v>
      </c>
      <c r="H32" s="36"/>
      <c r="P32" s="37"/>
    </row>
    <row r="33" spans="1:16" x14ac:dyDescent="0.25">
      <c r="A33" s="55" t="s">
        <v>77</v>
      </c>
      <c r="B33" s="75">
        <v>7</v>
      </c>
      <c r="C33" s="75">
        <v>2</v>
      </c>
      <c r="D33" s="76">
        <v>1504</v>
      </c>
      <c r="J33" s="36"/>
      <c r="O33" s="36"/>
      <c r="P33" s="37"/>
    </row>
    <row r="34" spans="1:16" x14ac:dyDescent="0.25">
      <c r="A34" s="56" t="s">
        <v>78</v>
      </c>
      <c r="B34" s="77">
        <f>SUM(B26:B33)</f>
        <v>-34</v>
      </c>
      <c r="C34" s="142">
        <f t="shared" ref="C34:D34" si="2">SUM(C26:C33)</f>
        <v>-116</v>
      </c>
      <c r="D34" s="78">
        <f t="shared" si="2"/>
        <v>5389</v>
      </c>
      <c r="J34" s="36"/>
    </row>
    <row r="35" spans="1:16" x14ac:dyDescent="0.25">
      <c r="A35" s="81" t="s">
        <v>63</v>
      </c>
      <c r="B35" s="63"/>
      <c r="C35" s="63"/>
      <c r="D35" s="63"/>
    </row>
    <row r="36" spans="1:16" x14ac:dyDescent="0.25">
      <c r="A36" s="81" t="s">
        <v>64</v>
      </c>
      <c r="B36" s="63"/>
      <c r="C36" s="63"/>
      <c r="D36" s="63"/>
    </row>
  </sheetData>
  <mergeCells count="3">
    <mergeCell ref="A3:E3"/>
    <mergeCell ref="A15:E15"/>
    <mergeCell ref="A24:D24"/>
  </mergeCell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1623-6AD2-4013-808E-925830E1FF14}">
  <sheetPr codeName="Planilha16"/>
  <dimension ref="A1:X36"/>
  <sheetViews>
    <sheetView workbookViewId="0">
      <selection activeCell="G21" sqref="G21"/>
    </sheetView>
  </sheetViews>
  <sheetFormatPr defaultRowHeight="15" x14ac:dyDescent="0.25"/>
  <cols>
    <col min="1" max="1" width="55.5703125" customWidth="1"/>
    <col min="2" max="5" width="9.7109375" style="58" customWidth="1"/>
    <col min="7" max="7" width="9.5703125" bestFit="1" customWidth="1"/>
    <col min="8" max="8" width="5.5703125" bestFit="1" customWidth="1"/>
    <col min="9" max="9" width="4" bestFit="1" customWidth="1"/>
    <col min="10" max="10" width="36" bestFit="1" customWidth="1"/>
    <col min="11" max="17" width="4" bestFit="1" customWidth="1"/>
    <col min="18" max="18" width="4.5703125" bestFit="1" customWidth="1"/>
    <col min="19" max="20" width="4" bestFit="1" customWidth="1"/>
  </cols>
  <sheetData>
    <row r="1" spans="1:13" x14ac:dyDescent="0.25">
      <c r="A1" t="s">
        <v>84</v>
      </c>
      <c r="B1" s="57">
        <v>46143</v>
      </c>
      <c r="F1" s="25" t="s">
        <v>89</v>
      </c>
      <c r="G1" s="25" cm="1">
        <f t="array" aca="1" ref="G1" ca="1">INDIRECT("G16")-D10</f>
        <v>0</v>
      </c>
    </row>
    <row r="3" spans="1:13" x14ac:dyDescent="0.25">
      <c r="A3" s="187" t="str">
        <f>"Movimentação do emprego formal em " &amp; A1 &amp; TEXT(B1," - mmmm/aaaa")</f>
        <v>Movimentação do emprego formal em São José dos Campos - maio/2026</v>
      </c>
      <c r="B3" s="188"/>
      <c r="C3" s="188"/>
      <c r="D3" s="188"/>
      <c r="E3" s="191"/>
      <c r="G3" t="str">
        <f>"Saldo de emprego celetista em " &amp; A1</f>
        <v>Saldo de emprego celetista em São José dos Campos</v>
      </c>
    </row>
    <row r="4" spans="1:13" x14ac:dyDescent="0.25">
      <c r="A4" s="83" t="s">
        <v>57</v>
      </c>
      <c r="B4" s="59" t="s">
        <v>1</v>
      </c>
      <c r="C4" s="59" t="s">
        <v>2</v>
      </c>
      <c r="D4" s="59" t="s">
        <v>7</v>
      </c>
      <c r="E4" s="68" t="s">
        <v>4</v>
      </c>
      <c r="F4" s="19">
        <v>45778</v>
      </c>
      <c r="G4" s="168">
        <v>643</v>
      </c>
    </row>
    <row r="5" spans="1:13" x14ac:dyDescent="0.25">
      <c r="A5" s="84" t="s">
        <v>58</v>
      </c>
      <c r="B5" s="60">
        <v>5</v>
      </c>
      <c r="C5" s="60">
        <v>9</v>
      </c>
      <c r="D5" s="140">
        <v>-4</v>
      </c>
      <c r="E5" s="60">
        <v>598</v>
      </c>
      <c r="F5" s="19">
        <v>45809</v>
      </c>
      <c r="G5" s="168">
        <v>1618</v>
      </c>
      <c r="H5" s="36"/>
      <c r="I5" s="36"/>
      <c r="K5" s="36"/>
      <c r="M5" s="37"/>
    </row>
    <row r="6" spans="1:13" x14ac:dyDescent="0.25">
      <c r="A6" s="85" t="s">
        <v>59</v>
      </c>
      <c r="B6" s="61">
        <v>777</v>
      </c>
      <c r="C6" s="61">
        <v>767</v>
      </c>
      <c r="D6" s="143">
        <v>10</v>
      </c>
      <c r="E6" s="61">
        <v>40956</v>
      </c>
      <c r="F6" s="19">
        <v>45839</v>
      </c>
      <c r="G6" s="168">
        <v>661</v>
      </c>
      <c r="H6" s="36"/>
      <c r="I6" s="36"/>
      <c r="J6" s="36"/>
      <c r="K6" s="36"/>
      <c r="L6" s="36"/>
      <c r="M6" s="37"/>
    </row>
    <row r="7" spans="1:13" x14ac:dyDescent="0.25">
      <c r="A7" s="86" t="s">
        <v>60</v>
      </c>
      <c r="B7" s="62">
        <v>924</v>
      </c>
      <c r="C7" s="62">
        <v>886</v>
      </c>
      <c r="D7" s="144">
        <v>38</v>
      </c>
      <c r="E7" s="62">
        <v>13827</v>
      </c>
      <c r="F7" s="19">
        <v>45870</v>
      </c>
      <c r="G7" s="168">
        <v>918</v>
      </c>
      <c r="H7" s="36"/>
      <c r="I7" s="36"/>
      <c r="K7" s="36"/>
      <c r="L7" s="36"/>
      <c r="M7" s="37"/>
    </row>
    <row r="8" spans="1:13" x14ac:dyDescent="0.25">
      <c r="A8" s="85" t="s">
        <v>61</v>
      </c>
      <c r="B8" s="61">
        <v>2271</v>
      </c>
      <c r="C8" s="61">
        <v>2289</v>
      </c>
      <c r="D8" s="145">
        <v>-18</v>
      </c>
      <c r="E8" s="61">
        <v>45241</v>
      </c>
      <c r="F8" s="19">
        <v>45901</v>
      </c>
      <c r="G8" s="168">
        <v>557</v>
      </c>
      <c r="H8" s="36"/>
      <c r="I8" s="36"/>
      <c r="J8" s="36"/>
      <c r="K8" s="36"/>
      <c r="L8" s="36"/>
      <c r="M8" s="37"/>
    </row>
    <row r="9" spans="1:13" x14ac:dyDescent="0.25">
      <c r="A9" s="86" t="s">
        <v>62</v>
      </c>
      <c r="B9" s="62">
        <v>5801</v>
      </c>
      <c r="C9" s="62">
        <v>5590</v>
      </c>
      <c r="D9" s="140">
        <v>211</v>
      </c>
      <c r="E9" s="62">
        <v>112745</v>
      </c>
      <c r="F9" s="19">
        <v>45931</v>
      </c>
      <c r="G9" s="168">
        <v>7</v>
      </c>
      <c r="I9" s="36"/>
      <c r="J9" s="36"/>
      <c r="L9" s="36"/>
      <c r="M9" s="37"/>
    </row>
    <row r="10" spans="1:13" x14ac:dyDescent="0.25">
      <c r="A10" s="87" t="s">
        <v>0</v>
      </c>
      <c r="B10" s="88">
        <f>SUM(B5:B9)</f>
        <v>9778</v>
      </c>
      <c r="C10" s="88">
        <f t="shared" ref="C10:D10" si="0">SUM(C5:C9)</f>
        <v>9541</v>
      </c>
      <c r="D10" s="145">
        <f t="shared" si="0"/>
        <v>237</v>
      </c>
      <c r="E10" s="89">
        <f>SUM(E5:E9)</f>
        <v>213367</v>
      </c>
      <c r="F10" s="19">
        <v>45962</v>
      </c>
      <c r="G10" s="168">
        <v>506</v>
      </c>
    </row>
    <row r="11" spans="1:13" x14ac:dyDescent="0.25">
      <c r="A11" s="81" t="s">
        <v>63</v>
      </c>
      <c r="B11" s="63"/>
      <c r="C11" s="63"/>
      <c r="D11" s="63"/>
      <c r="E11" s="63"/>
      <c r="F11" s="19">
        <v>45992</v>
      </c>
      <c r="G11" s="168">
        <v>-2883</v>
      </c>
    </row>
    <row r="12" spans="1:13" x14ac:dyDescent="0.25">
      <c r="A12" s="81" t="s">
        <v>64</v>
      </c>
      <c r="B12" s="63"/>
      <c r="C12" s="63"/>
      <c r="D12" s="63"/>
      <c r="E12" s="63"/>
      <c r="F12" s="19">
        <v>46023</v>
      </c>
      <c r="G12" s="168">
        <v>22</v>
      </c>
    </row>
    <row r="13" spans="1:13" x14ac:dyDescent="0.25">
      <c r="F13" s="19">
        <v>46054</v>
      </c>
      <c r="G13" s="168">
        <v>969</v>
      </c>
    </row>
    <row r="14" spans="1:13" x14ac:dyDescent="0.25">
      <c r="B14" s="166" t="b" cm="1">
        <f t="array" ref="B14:E14">B8:E8=B20:E20</f>
        <v>1</v>
      </c>
      <c r="C14" s="166" t="b">
        <v>1</v>
      </c>
      <c r="D14" s="166" t="b">
        <v>1</v>
      </c>
      <c r="E14" s="166" t="b">
        <v>1</v>
      </c>
      <c r="F14" s="19">
        <v>46082</v>
      </c>
      <c r="G14" s="168">
        <v>290</v>
      </c>
    </row>
    <row r="15" spans="1:13" x14ac:dyDescent="0.25">
      <c r="A15" s="185" t="str">
        <f>"Saldo e estoque do emprego celetista em " &amp; A1</f>
        <v>Saldo e estoque do emprego celetista em São José dos Campos</v>
      </c>
      <c r="B15" s="185"/>
      <c r="C15" s="185"/>
      <c r="D15" s="185"/>
      <c r="E15" s="185"/>
      <c r="F15" s="19">
        <v>46113</v>
      </c>
      <c r="G15" s="168">
        <v>427</v>
      </c>
    </row>
    <row r="16" spans="1:13" x14ac:dyDescent="0.25">
      <c r="A16" s="35" t="s">
        <v>57</v>
      </c>
      <c r="B16" s="59" t="s">
        <v>1</v>
      </c>
      <c r="C16" s="59" t="s">
        <v>2</v>
      </c>
      <c r="D16" s="59" t="s">
        <v>7</v>
      </c>
      <c r="E16" s="59" t="s">
        <v>4</v>
      </c>
      <c r="F16" s="19">
        <v>46143</v>
      </c>
      <c r="G16" s="138">
        <v>237</v>
      </c>
    </row>
    <row r="17" spans="1:24" ht="30" x14ac:dyDescent="0.25">
      <c r="A17" s="49" t="s">
        <v>65</v>
      </c>
      <c r="B17" s="64">
        <v>204</v>
      </c>
      <c r="C17" s="64">
        <v>206</v>
      </c>
      <c r="D17" s="140">
        <v>-2</v>
      </c>
      <c r="E17" s="64">
        <v>4688</v>
      </c>
      <c r="F17" s="19"/>
      <c r="G17" s="138"/>
    </row>
    <row r="18" spans="1:24" ht="30" x14ac:dyDescent="0.25">
      <c r="A18" s="50" t="s">
        <v>66</v>
      </c>
      <c r="B18" s="65">
        <v>319</v>
      </c>
      <c r="C18" s="65">
        <v>306</v>
      </c>
      <c r="D18" s="143">
        <v>13</v>
      </c>
      <c r="E18" s="65">
        <v>7906</v>
      </c>
      <c r="L18" s="36"/>
    </row>
    <row r="19" spans="1:24" x14ac:dyDescent="0.25">
      <c r="A19" s="51" t="s">
        <v>42</v>
      </c>
      <c r="B19" s="66">
        <v>1748</v>
      </c>
      <c r="C19" s="66">
        <v>1777</v>
      </c>
      <c r="D19" s="144">
        <v>-29</v>
      </c>
      <c r="E19" s="66">
        <v>32647</v>
      </c>
      <c r="X19" s="36"/>
    </row>
    <row r="20" spans="1:24" x14ac:dyDescent="0.25">
      <c r="A20" s="52" t="s">
        <v>67</v>
      </c>
      <c r="B20" s="79">
        <f>SUM(B17:B19)</f>
        <v>2271</v>
      </c>
      <c r="C20" s="79">
        <f t="shared" ref="C20:E20" si="1">SUM(C17:C19)</f>
        <v>2289</v>
      </c>
      <c r="D20" s="146">
        <f t="shared" si="1"/>
        <v>-18</v>
      </c>
      <c r="E20" s="79">
        <f t="shared" si="1"/>
        <v>45241</v>
      </c>
    </row>
    <row r="21" spans="1:24" x14ac:dyDescent="0.25">
      <c r="A21" s="81" t="s">
        <v>63</v>
      </c>
      <c r="B21" s="63"/>
      <c r="C21" s="63"/>
      <c r="D21" s="63"/>
      <c r="E21" s="63"/>
    </row>
    <row r="22" spans="1:24" x14ac:dyDescent="0.25">
      <c r="A22" s="81" t="s">
        <v>64</v>
      </c>
      <c r="B22" s="63"/>
      <c r="C22" s="63"/>
      <c r="D22" s="63"/>
      <c r="E22" s="63"/>
    </row>
    <row r="23" spans="1:24" x14ac:dyDescent="0.25">
      <c r="B23" s="166" t="b">
        <f>D19=B34</f>
        <v>1</v>
      </c>
      <c r="J23" s="36"/>
    </row>
    <row r="24" spans="1:24" x14ac:dyDescent="0.25">
      <c r="A24" s="194" t="str">
        <f>"Saldo e estoque de empregos celetistas no comércio varejista de " &amp; A1</f>
        <v>Saldo e estoque de empregos celetistas no comércio varejista de São José dos Campos</v>
      </c>
      <c r="B24" s="195"/>
      <c r="C24" s="195"/>
      <c r="D24" s="196"/>
      <c r="J24" s="36"/>
    </row>
    <row r="25" spans="1:24" x14ac:dyDescent="0.25">
      <c r="A25" s="38" t="s">
        <v>68</v>
      </c>
      <c r="B25" s="82">
        <f>B1</f>
        <v>46143</v>
      </c>
      <c r="C25" s="59" t="s">
        <v>69</v>
      </c>
      <c r="D25" s="68" t="s">
        <v>4</v>
      </c>
    </row>
    <row r="26" spans="1:24" x14ac:dyDescent="0.25">
      <c r="A26" s="53" t="s">
        <v>70</v>
      </c>
      <c r="B26" s="69">
        <v>-12</v>
      </c>
      <c r="C26" s="69">
        <v>-70</v>
      </c>
      <c r="D26" s="70">
        <v>964</v>
      </c>
    </row>
    <row r="27" spans="1:24" x14ac:dyDescent="0.25">
      <c r="A27" s="48" t="s">
        <v>71</v>
      </c>
      <c r="B27" s="71">
        <v>11</v>
      </c>
      <c r="C27" s="71">
        <v>5</v>
      </c>
      <c r="D27" s="72">
        <v>1048</v>
      </c>
    </row>
    <row r="28" spans="1:24" x14ac:dyDescent="0.25">
      <c r="A28" s="54" t="s">
        <v>72</v>
      </c>
      <c r="B28" s="73">
        <v>11</v>
      </c>
      <c r="C28" s="73">
        <v>-73</v>
      </c>
      <c r="D28" s="74">
        <v>4373</v>
      </c>
    </row>
    <row r="29" spans="1:24" x14ac:dyDescent="0.25">
      <c r="A29" s="55" t="s">
        <v>73</v>
      </c>
      <c r="B29" s="75">
        <v>-1</v>
      </c>
      <c r="C29" s="75">
        <v>-2</v>
      </c>
      <c r="D29" s="76">
        <v>3554</v>
      </c>
      <c r="G29" s="36"/>
    </row>
    <row r="30" spans="1:24" x14ac:dyDescent="0.25">
      <c r="A30" s="53" t="s">
        <v>74</v>
      </c>
      <c r="B30" s="69">
        <v>47</v>
      </c>
      <c r="C30" s="69">
        <v>158</v>
      </c>
      <c r="D30" s="70">
        <v>4074</v>
      </c>
    </row>
    <row r="31" spans="1:24" ht="30.75" customHeight="1" x14ac:dyDescent="0.25">
      <c r="A31" s="48" t="s">
        <v>75</v>
      </c>
      <c r="B31" s="71">
        <v>-6</v>
      </c>
      <c r="C31" s="71">
        <v>-90</v>
      </c>
      <c r="D31" s="72">
        <v>3884</v>
      </c>
    </row>
    <row r="32" spans="1:24" ht="30" x14ac:dyDescent="0.25">
      <c r="A32" s="53" t="s">
        <v>76</v>
      </c>
      <c r="B32" s="69">
        <v>-45</v>
      </c>
      <c r="C32" s="69">
        <v>-319</v>
      </c>
      <c r="D32" s="70">
        <v>5447</v>
      </c>
      <c r="H32" s="36"/>
    </row>
    <row r="33" spans="1:10" x14ac:dyDescent="0.25">
      <c r="A33" s="55" t="s">
        <v>77</v>
      </c>
      <c r="B33" s="75">
        <v>-34</v>
      </c>
      <c r="C33" s="75">
        <v>-136</v>
      </c>
      <c r="D33" s="76">
        <v>9303</v>
      </c>
      <c r="J33" s="36"/>
    </row>
    <row r="34" spans="1:10" x14ac:dyDescent="0.25">
      <c r="A34" s="56" t="s">
        <v>78</v>
      </c>
      <c r="B34" s="77">
        <f>SUM(B26:B33)</f>
        <v>-29</v>
      </c>
      <c r="C34" s="142">
        <f t="shared" ref="C34:D34" si="2">SUM(C26:C33)</f>
        <v>-527</v>
      </c>
      <c r="D34" s="78">
        <f t="shared" si="2"/>
        <v>32647</v>
      </c>
      <c r="J34" s="36"/>
    </row>
    <row r="35" spans="1:10" x14ac:dyDescent="0.25">
      <c r="A35" s="81" t="s">
        <v>63</v>
      </c>
      <c r="B35" s="63"/>
      <c r="C35" s="63"/>
      <c r="D35" s="63"/>
    </row>
    <row r="36" spans="1:10" x14ac:dyDescent="0.25">
      <c r="A36" s="81" t="s">
        <v>64</v>
      </c>
      <c r="B36" s="63"/>
      <c r="C36" s="63"/>
      <c r="D36" s="63"/>
    </row>
  </sheetData>
  <mergeCells count="3">
    <mergeCell ref="A3:E3"/>
    <mergeCell ref="A15:E15"/>
    <mergeCell ref="A24:D24"/>
  </mergeCell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96CA0-0F51-4B25-9CF0-F03A0E4E5738}">
  <sheetPr codeName="Planilha17"/>
  <dimension ref="A1:X36"/>
  <sheetViews>
    <sheetView workbookViewId="0">
      <selection activeCell="G21" sqref="G21"/>
    </sheetView>
  </sheetViews>
  <sheetFormatPr defaultRowHeight="15" x14ac:dyDescent="0.25"/>
  <cols>
    <col min="1" max="1" width="55.5703125" customWidth="1"/>
    <col min="2" max="5" width="9.7109375" style="58" customWidth="1"/>
    <col min="7" max="7" width="7.7109375" bestFit="1" customWidth="1"/>
    <col min="8" max="8" width="5.5703125" bestFit="1" customWidth="1"/>
    <col min="9" max="9" width="4" bestFit="1" customWidth="1"/>
    <col min="10" max="10" width="36" bestFit="1" customWidth="1"/>
    <col min="11" max="17" width="4" bestFit="1" customWidth="1"/>
    <col min="18" max="18" width="4.5703125" bestFit="1" customWidth="1"/>
    <col min="19" max="20" width="4" bestFit="1" customWidth="1"/>
  </cols>
  <sheetData>
    <row r="1" spans="1:13" x14ac:dyDescent="0.25">
      <c r="A1" t="s">
        <v>85</v>
      </c>
      <c r="B1" s="57">
        <v>46143</v>
      </c>
      <c r="F1" s="25" t="s">
        <v>89</v>
      </c>
      <c r="G1" s="25" cm="1">
        <f t="array" aca="1" ref="G1" ca="1">INDIRECT("G16")-D10</f>
        <v>0</v>
      </c>
    </row>
    <row r="3" spans="1:13" x14ac:dyDescent="0.25">
      <c r="A3" s="187" t="str">
        <f>"Movimentação do emprego formal em " &amp; A1 &amp; TEXT(B1," - mmmm/aaaa")</f>
        <v>Movimentação do emprego formal em Mirassol - maio/2026</v>
      </c>
      <c r="B3" s="188"/>
      <c r="C3" s="188"/>
      <c r="D3" s="188"/>
      <c r="E3" s="191"/>
      <c r="G3" t="str">
        <f>"Saldo de emprego celetista em " &amp; A1</f>
        <v>Saldo de emprego celetista em Mirassol</v>
      </c>
    </row>
    <row r="4" spans="1:13" x14ac:dyDescent="0.25">
      <c r="A4" s="83" t="s">
        <v>57</v>
      </c>
      <c r="B4" s="59" t="s">
        <v>1</v>
      </c>
      <c r="C4" s="59" t="s">
        <v>2</v>
      </c>
      <c r="D4" s="59" t="s">
        <v>7</v>
      </c>
      <c r="E4" s="68" t="s">
        <v>4</v>
      </c>
      <c r="F4" s="19">
        <v>45778</v>
      </c>
      <c r="G4" s="168">
        <v>249</v>
      </c>
      <c r="H4" s="36"/>
    </row>
    <row r="5" spans="1:13" x14ac:dyDescent="0.25">
      <c r="A5" s="84" t="s">
        <v>58</v>
      </c>
      <c r="B5" s="60">
        <v>8</v>
      </c>
      <c r="C5" s="60">
        <v>8</v>
      </c>
      <c r="D5" s="140">
        <v>0</v>
      </c>
      <c r="E5" s="60">
        <v>212</v>
      </c>
      <c r="F5" s="19">
        <v>45809</v>
      </c>
      <c r="G5" s="168">
        <v>77</v>
      </c>
      <c r="H5" s="36"/>
      <c r="I5" s="36"/>
      <c r="K5" s="36"/>
      <c r="M5" s="37"/>
    </row>
    <row r="6" spans="1:13" x14ac:dyDescent="0.25">
      <c r="A6" s="85" t="s">
        <v>59</v>
      </c>
      <c r="B6" s="61">
        <v>412</v>
      </c>
      <c r="C6" s="61">
        <v>384</v>
      </c>
      <c r="D6" s="143">
        <v>28</v>
      </c>
      <c r="E6" s="61">
        <v>7831</v>
      </c>
      <c r="F6" s="19">
        <v>45839</v>
      </c>
      <c r="G6" s="168">
        <v>27</v>
      </c>
      <c r="H6" s="36"/>
      <c r="I6" s="36"/>
      <c r="J6" s="36"/>
      <c r="K6" s="36"/>
      <c r="L6" s="36"/>
      <c r="M6" s="37"/>
    </row>
    <row r="7" spans="1:13" x14ac:dyDescent="0.25">
      <c r="A7" s="86" t="s">
        <v>60</v>
      </c>
      <c r="B7" s="62">
        <v>36</v>
      </c>
      <c r="C7" s="62">
        <v>22</v>
      </c>
      <c r="D7" s="144">
        <v>14</v>
      </c>
      <c r="E7" s="62">
        <v>458</v>
      </c>
      <c r="F7" s="19">
        <v>45870</v>
      </c>
      <c r="G7" s="168">
        <v>123</v>
      </c>
      <c r="H7" s="36"/>
      <c r="I7" s="36"/>
      <c r="K7" s="36"/>
      <c r="L7" s="36"/>
      <c r="M7" s="37"/>
    </row>
    <row r="8" spans="1:13" x14ac:dyDescent="0.25">
      <c r="A8" s="85" t="s">
        <v>61</v>
      </c>
      <c r="B8" s="61">
        <v>251</v>
      </c>
      <c r="C8" s="61">
        <v>242</v>
      </c>
      <c r="D8" s="145">
        <v>9</v>
      </c>
      <c r="E8" s="61">
        <v>4249</v>
      </c>
      <c r="F8" s="19">
        <v>45901</v>
      </c>
      <c r="G8" s="168">
        <v>0</v>
      </c>
      <c r="I8" s="36"/>
      <c r="J8" s="36"/>
      <c r="K8" s="36"/>
      <c r="L8" s="36"/>
      <c r="M8" s="37"/>
    </row>
    <row r="9" spans="1:13" x14ac:dyDescent="0.25">
      <c r="A9" s="86" t="s">
        <v>62</v>
      </c>
      <c r="B9" s="62">
        <v>257</v>
      </c>
      <c r="C9" s="62">
        <v>218</v>
      </c>
      <c r="D9" s="140">
        <v>39</v>
      </c>
      <c r="E9" s="62">
        <v>6329</v>
      </c>
      <c r="F9" s="19">
        <v>45931</v>
      </c>
      <c r="G9" s="168">
        <v>473</v>
      </c>
      <c r="I9" s="36"/>
      <c r="J9" s="36"/>
      <c r="L9" s="36"/>
      <c r="M9" s="37"/>
    </row>
    <row r="10" spans="1:13" x14ac:dyDescent="0.25">
      <c r="A10" s="87" t="s">
        <v>0</v>
      </c>
      <c r="B10" s="88">
        <f>SUM(B5:B9)</f>
        <v>964</v>
      </c>
      <c r="C10" s="88">
        <f t="shared" ref="C10:D10" si="0">SUM(C5:C9)</f>
        <v>874</v>
      </c>
      <c r="D10" s="145">
        <f t="shared" si="0"/>
        <v>90</v>
      </c>
      <c r="E10" s="89">
        <f>SUM(E5:E9)</f>
        <v>19079</v>
      </c>
      <c r="F10" s="19">
        <v>45962</v>
      </c>
      <c r="G10" s="168">
        <v>160</v>
      </c>
    </row>
    <row r="11" spans="1:13" x14ac:dyDescent="0.25">
      <c r="A11" s="81" t="s">
        <v>63</v>
      </c>
      <c r="B11" s="63"/>
      <c r="C11" s="63"/>
      <c r="D11" s="63"/>
      <c r="E11" s="63"/>
      <c r="F11" s="19">
        <v>45992</v>
      </c>
      <c r="G11" s="168">
        <v>-392</v>
      </c>
    </row>
    <row r="12" spans="1:13" x14ac:dyDescent="0.25">
      <c r="A12" s="81" t="s">
        <v>64</v>
      </c>
      <c r="B12" s="63"/>
      <c r="C12" s="63"/>
      <c r="D12" s="63"/>
      <c r="E12" s="63"/>
      <c r="F12" s="19">
        <v>46023</v>
      </c>
      <c r="G12" s="168">
        <v>-8</v>
      </c>
    </row>
    <row r="13" spans="1:13" x14ac:dyDescent="0.25">
      <c r="F13" s="19">
        <v>46054</v>
      </c>
      <c r="G13" s="168">
        <v>101</v>
      </c>
    </row>
    <row r="14" spans="1:13" x14ac:dyDescent="0.25">
      <c r="B14" s="166" t="b" cm="1">
        <f t="array" ref="B14:E14">B8:E8=B20:E20</f>
        <v>1</v>
      </c>
      <c r="C14" s="166" t="b">
        <v>1</v>
      </c>
      <c r="D14" s="166" t="b">
        <v>1</v>
      </c>
      <c r="E14" s="166" t="b">
        <v>1</v>
      </c>
      <c r="F14" s="19">
        <v>46082</v>
      </c>
      <c r="G14" s="168">
        <v>188</v>
      </c>
    </row>
    <row r="15" spans="1:13" x14ac:dyDescent="0.25">
      <c r="A15" s="185" t="str">
        <f>"Saldo e estoque do emprego celetista em " &amp; A1</f>
        <v>Saldo e estoque do emprego celetista em Mirassol</v>
      </c>
      <c r="B15" s="185"/>
      <c r="C15" s="185"/>
      <c r="D15" s="185"/>
      <c r="E15" s="185"/>
      <c r="F15" s="19">
        <v>46113</v>
      </c>
      <c r="G15" s="168">
        <v>-73</v>
      </c>
    </row>
    <row r="16" spans="1:13" x14ac:dyDescent="0.25">
      <c r="A16" s="35" t="s">
        <v>57</v>
      </c>
      <c r="B16" s="59" t="s">
        <v>1</v>
      </c>
      <c r="C16" s="59" t="s">
        <v>2</v>
      </c>
      <c r="D16" s="59" t="s">
        <v>7</v>
      </c>
      <c r="E16" s="59" t="s">
        <v>4</v>
      </c>
      <c r="F16" s="19">
        <v>46143</v>
      </c>
      <c r="G16" s="138">
        <v>90</v>
      </c>
    </row>
    <row r="17" spans="1:24" ht="30" x14ac:dyDescent="0.25">
      <c r="A17" s="49" t="s">
        <v>65</v>
      </c>
      <c r="B17" s="64">
        <v>13</v>
      </c>
      <c r="C17" s="64">
        <v>8</v>
      </c>
      <c r="D17" s="140">
        <v>5</v>
      </c>
      <c r="E17" s="64">
        <v>268</v>
      </c>
      <c r="F17" s="19"/>
      <c r="G17" s="138"/>
    </row>
    <row r="18" spans="1:24" ht="30" x14ac:dyDescent="0.25">
      <c r="A18" s="50" t="s">
        <v>66</v>
      </c>
      <c r="B18" s="65">
        <v>58</v>
      </c>
      <c r="C18" s="65">
        <v>62</v>
      </c>
      <c r="D18" s="143">
        <v>-4</v>
      </c>
      <c r="E18" s="65">
        <v>955</v>
      </c>
      <c r="L18" s="36"/>
    </row>
    <row r="19" spans="1:24" x14ac:dyDescent="0.25">
      <c r="A19" s="51" t="s">
        <v>42</v>
      </c>
      <c r="B19" s="66">
        <v>180</v>
      </c>
      <c r="C19" s="66">
        <v>172</v>
      </c>
      <c r="D19" s="144">
        <v>8</v>
      </c>
      <c r="E19" s="66">
        <v>3026</v>
      </c>
      <c r="X19" s="36"/>
    </row>
    <row r="20" spans="1:24" x14ac:dyDescent="0.25">
      <c r="A20" s="52" t="s">
        <v>67</v>
      </c>
      <c r="B20" s="79">
        <f>SUM(B17:B19)</f>
        <v>251</v>
      </c>
      <c r="C20" s="79">
        <f t="shared" ref="C20:E20" si="1">SUM(C17:C19)</f>
        <v>242</v>
      </c>
      <c r="D20" s="146">
        <f t="shared" si="1"/>
        <v>9</v>
      </c>
      <c r="E20" s="79">
        <f t="shared" si="1"/>
        <v>4249</v>
      </c>
    </row>
    <row r="21" spans="1:24" x14ac:dyDescent="0.25">
      <c r="A21" s="81" t="s">
        <v>63</v>
      </c>
      <c r="B21" s="63"/>
      <c r="C21" s="63"/>
      <c r="D21" s="63"/>
      <c r="E21" s="63"/>
    </row>
    <row r="22" spans="1:24" x14ac:dyDescent="0.25">
      <c r="A22" s="81" t="s">
        <v>64</v>
      </c>
      <c r="B22" s="63"/>
      <c r="C22" s="63"/>
      <c r="D22" s="63"/>
      <c r="E22" s="63"/>
    </row>
    <row r="23" spans="1:24" x14ac:dyDescent="0.25">
      <c r="B23" s="166" t="b">
        <f>D19=B34</f>
        <v>1</v>
      </c>
      <c r="J23" s="36"/>
    </row>
    <row r="24" spans="1:24" x14ac:dyDescent="0.25">
      <c r="A24" s="194" t="str">
        <f>"Saldo e estoque de empregos celetistas no comércio varejista de " &amp; A1</f>
        <v>Saldo e estoque de empregos celetistas no comércio varejista de Mirassol</v>
      </c>
      <c r="B24" s="195"/>
      <c r="C24" s="195"/>
      <c r="D24" s="196"/>
      <c r="J24" s="36"/>
    </row>
    <row r="25" spans="1:24" x14ac:dyDescent="0.25">
      <c r="A25" s="38" t="s">
        <v>68</v>
      </c>
      <c r="B25" s="82">
        <f>B1</f>
        <v>46143</v>
      </c>
      <c r="C25" s="59" t="s">
        <v>69</v>
      </c>
      <c r="D25" s="68" t="s">
        <v>4</v>
      </c>
    </row>
    <row r="26" spans="1:24" x14ac:dyDescent="0.25">
      <c r="A26" s="53" t="s">
        <v>70</v>
      </c>
      <c r="B26" s="69">
        <v>-4</v>
      </c>
      <c r="C26" s="69">
        <v>-15</v>
      </c>
      <c r="D26" s="70">
        <v>59</v>
      </c>
    </row>
    <row r="27" spans="1:24" x14ac:dyDescent="0.25">
      <c r="A27" s="48" t="s">
        <v>71</v>
      </c>
      <c r="B27" s="71">
        <v>-2</v>
      </c>
      <c r="C27" s="71">
        <v>31</v>
      </c>
      <c r="D27" s="72">
        <v>235</v>
      </c>
    </row>
    <row r="28" spans="1:24" x14ac:dyDescent="0.25">
      <c r="A28" s="54" t="s">
        <v>72</v>
      </c>
      <c r="B28" s="73">
        <v>3</v>
      </c>
      <c r="C28" s="73">
        <v>25</v>
      </c>
      <c r="D28" s="74">
        <v>511</v>
      </c>
    </row>
    <row r="29" spans="1:24" x14ac:dyDescent="0.25">
      <c r="A29" s="55" t="s">
        <v>73</v>
      </c>
      <c r="B29" s="75">
        <v>-6</v>
      </c>
      <c r="C29" s="75">
        <v>32</v>
      </c>
      <c r="D29" s="76">
        <v>469</v>
      </c>
      <c r="G29" s="36"/>
    </row>
    <row r="30" spans="1:24" x14ac:dyDescent="0.25">
      <c r="A30" s="53" t="s">
        <v>74</v>
      </c>
      <c r="B30" s="69">
        <v>2</v>
      </c>
      <c r="C30" s="69">
        <v>22</v>
      </c>
      <c r="D30" s="70">
        <v>260</v>
      </c>
    </row>
    <row r="31" spans="1:24" ht="30.75" customHeight="1" x14ac:dyDescent="0.25">
      <c r="A31" s="48" t="s">
        <v>75</v>
      </c>
      <c r="B31" s="71">
        <v>-2</v>
      </c>
      <c r="C31" s="71">
        <v>-6</v>
      </c>
      <c r="D31" s="72">
        <v>229</v>
      </c>
    </row>
    <row r="32" spans="1:24" ht="30" x14ac:dyDescent="0.25">
      <c r="A32" s="53" t="s">
        <v>76</v>
      </c>
      <c r="B32" s="69">
        <v>2</v>
      </c>
      <c r="C32" s="69">
        <v>-2</v>
      </c>
      <c r="D32" s="70">
        <v>358</v>
      </c>
      <c r="H32" s="36"/>
    </row>
    <row r="33" spans="1:10" x14ac:dyDescent="0.25">
      <c r="A33" s="55" t="s">
        <v>77</v>
      </c>
      <c r="B33" s="75">
        <v>15</v>
      </c>
      <c r="C33" s="75">
        <v>9</v>
      </c>
      <c r="D33" s="76">
        <v>905</v>
      </c>
      <c r="J33" s="36"/>
    </row>
    <row r="34" spans="1:10" x14ac:dyDescent="0.25">
      <c r="A34" s="56" t="s">
        <v>78</v>
      </c>
      <c r="B34" s="77">
        <f>SUM(B26:B33)</f>
        <v>8</v>
      </c>
      <c r="C34" s="142">
        <f t="shared" ref="C34:D34" si="2">SUM(C26:C33)</f>
        <v>96</v>
      </c>
      <c r="D34" s="78">
        <f t="shared" si="2"/>
        <v>3026</v>
      </c>
      <c r="J34" s="36"/>
    </row>
    <row r="35" spans="1:10" x14ac:dyDescent="0.25">
      <c r="A35" s="81" t="s">
        <v>63</v>
      </c>
      <c r="B35" s="63"/>
      <c r="C35" s="63"/>
      <c r="D35" s="63"/>
    </row>
    <row r="36" spans="1:10" x14ac:dyDescent="0.25">
      <c r="A36" s="81" t="s">
        <v>64</v>
      </c>
      <c r="B36" s="63"/>
      <c r="C36" s="63"/>
      <c r="D36" s="63"/>
    </row>
  </sheetData>
  <mergeCells count="3">
    <mergeCell ref="A3:E3"/>
    <mergeCell ref="A15:E15"/>
    <mergeCell ref="A24:D24"/>
  </mergeCell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81786-4183-46D2-9203-91EBDD2BE129}">
  <sheetPr codeName="Planilha18"/>
  <dimension ref="A1:X36"/>
  <sheetViews>
    <sheetView workbookViewId="0">
      <selection activeCell="G21" sqref="G21"/>
    </sheetView>
  </sheetViews>
  <sheetFormatPr defaultRowHeight="15" x14ac:dyDescent="0.25"/>
  <cols>
    <col min="1" max="1" width="55.5703125" customWidth="1"/>
    <col min="2" max="5" width="9.7109375" style="58" customWidth="1"/>
    <col min="7" max="7" width="7.7109375" bestFit="1" customWidth="1"/>
    <col min="8" max="8" width="5.5703125" bestFit="1" customWidth="1"/>
    <col min="9" max="9" width="4" bestFit="1" customWidth="1"/>
    <col min="10" max="10" width="36" bestFit="1" customWidth="1"/>
    <col min="11" max="17" width="4" bestFit="1" customWidth="1"/>
    <col min="18" max="18" width="4.5703125" bestFit="1" customWidth="1"/>
    <col min="19" max="20" width="4" bestFit="1" customWidth="1"/>
  </cols>
  <sheetData>
    <row r="1" spans="1:13" x14ac:dyDescent="0.25">
      <c r="A1" t="s">
        <v>86</v>
      </c>
      <c r="B1" s="57">
        <v>46143</v>
      </c>
      <c r="F1" s="25" t="s">
        <v>89</v>
      </c>
      <c r="G1" s="25" cm="1">
        <f t="array" aca="1" ref="G1" ca="1">INDIRECT("G16")-D10</f>
        <v>0</v>
      </c>
    </row>
    <row r="3" spans="1:13" x14ac:dyDescent="0.25">
      <c r="A3" s="187" t="str">
        <f>"Movimentação do emprego formal em " &amp; A1 &amp; TEXT(B1," - mmmm/aaaa")</f>
        <v>Movimentação do emprego formal em Presidente Venceslau - maio/2026</v>
      </c>
      <c r="B3" s="188"/>
      <c r="C3" s="188"/>
      <c r="D3" s="188"/>
      <c r="E3" s="191"/>
      <c r="G3" t="str">
        <f>"Saldo de emprego celetista em " &amp; A1</f>
        <v>Saldo de emprego celetista em Presidente Venceslau</v>
      </c>
    </row>
    <row r="4" spans="1:13" x14ac:dyDescent="0.25">
      <c r="A4" s="83" t="s">
        <v>57</v>
      </c>
      <c r="B4" s="59" t="s">
        <v>1</v>
      </c>
      <c r="C4" s="59" t="s">
        <v>2</v>
      </c>
      <c r="D4" s="59" t="s">
        <v>7</v>
      </c>
      <c r="E4" s="68" t="s">
        <v>4</v>
      </c>
      <c r="F4" s="19">
        <v>45778</v>
      </c>
      <c r="G4" s="168">
        <v>61</v>
      </c>
    </row>
    <row r="5" spans="1:13" x14ac:dyDescent="0.25">
      <c r="A5" s="84" t="s">
        <v>58</v>
      </c>
      <c r="B5" s="60">
        <v>9</v>
      </c>
      <c r="C5" s="60">
        <v>13</v>
      </c>
      <c r="D5" s="140">
        <v>-4</v>
      </c>
      <c r="E5" s="60">
        <v>303</v>
      </c>
      <c r="F5" s="19">
        <v>45809</v>
      </c>
      <c r="G5" s="168">
        <v>70</v>
      </c>
      <c r="H5" s="36"/>
      <c r="I5" s="36"/>
      <c r="K5" s="36"/>
      <c r="M5" s="37"/>
    </row>
    <row r="6" spans="1:13" x14ac:dyDescent="0.25">
      <c r="A6" s="85" t="s">
        <v>59</v>
      </c>
      <c r="B6" s="61">
        <v>13</v>
      </c>
      <c r="C6" s="61">
        <v>357</v>
      </c>
      <c r="D6" s="143">
        <v>-344</v>
      </c>
      <c r="E6" s="61">
        <v>420</v>
      </c>
      <c r="F6" s="19">
        <v>45839</v>
      </c>
      <c r="G6" s="168">
        <v>1</v>
      </c>
      <c r="H6" s="36"/>
      <c r="I6" s="36"/>
      <c r="J6" s="36"/>
      <c r="K6" s="36"/>
      <c r="L6" s="36"/>
      <c r="M6" s="37"/>
    </row>
    <row r="7" spans="1:13" x14ac:dyDescent="0.25">
      <c r="A7" s="86" t="s">
        <v>60</v>
      </c>
      <c r="B7" s="62">
        <v>4</v>
      </c>
      <c r="C7" s="62">
        <v>7</v>
      </c>
      <c r="D7" s="144">
        <v>-3</v>
      </c>
      <c r="E7" s="62">
        <v>180</v>
      </c>
      <c r="F7" s="19">
        <v>45870</v>
      </c>
      <c r="G7" s="168">
        <v>125</v>
      </c>
      <c r="H7" s="36"/>
      <c r="I7" s="36"/>
      <c r="K7" s="36"/>
      <c r="L7" s="36"/>
      <c r="M7" s="37"/>
    </row>
    <row r="8" spans="1:13" x14ac:dyDescent="0.25">
      <c r="A8" s="85" t="s">
        <v>61</v>
      </c>
      <c r="B8" s="61">
        <v>59</v>
      </c>
      <c r="C8" s="61">
        <v>66</v>
      </c>
      <c r="D8" s="145">
        <v>-7</v>
      </c>
      <c r="E8" s="61">
        <v>2025</v>
      </c>
      <c r="F8" s="19">
        <v>45901</v>
      </c>
      <c r="G8" s="168">
        <v>52</v>
      </c>
      <c r="H8" s="36"/>
      <c r="I8" s="36"/>
      <c r="J8" s="36"/>
      <c r="K8" s="36"/>
      <c r="L8" s="36"/>
      <c r="M8" s="37"/>
    </row>
    <row r="9" spans="1:13" x14ac:dyDescent="0.25">
      <c r="A9" s="86" t="s">
        <v>62</v>
      </c>
      <c r="B9" s="62">
        <v>232</v>
      </c>
      <c r="C9" s="62">
        <v>220</v>
      </c>
      <c r="D9" s="140">
        <v>12</v>
      </c>
      <c r="E9" s="62">
        <v>3195</v>
      </c>
      <c r="F9" s="19">
        <v>45931</v>
      </c>
      <c r="G9" s="168">
        <v>-56</v>
      </c>
      <c r="I9" s="36"/>
      <c r="J9" s="36"/>
      <c r="L9" s="36"/>
      <c r="M9" s="37"/>
    </row>
    <row r="10" spans="1:13" x14ac:dyDescent="0.25">
      <c r="A10" s="87" t="s">
        <v>0</v>
      </c>
      <c r="B10" s="88">
        <f>SUM(B5:B9)</f>
        <v>317</v>
      </c>
      <c r="C10" s="88">
        <f t="shared" ref="C10:D10" si="0">SUM(C5:C9)</f>
        <v>663</v>
      </c>
      <c r="D10" s="145">
        <f t="shared" si="0"/>
        <v>-346</v>
      </c>
      <c r="E10" s="89">
        <f>SUM(E5:E9)</f>
        <v>6123</v>
      </c>
      <c r="F10" s="19">
        <v>45962</v>
      </c>
      <c r="G10" s="168">
        <v>24</v>
      </c>
    </row>
    <row r="11" spans="1:13" x14ac:dyDescent="0.25">
      <c r="A11" s="81" t="s">
        <v>63</v>
      </c>
      <c r="B11" s="63"/>
      <c r="C11" s="63"/>
      <c r="D11" s="63"/>
      <c r="E11" s="63"/>
      <c r="F11" s="19">
        <v>45992</v>
      </c>
      <c r="G11" s="168">
        <v>-58</v>
      </c>
    </row>
    <row r="12" spans="1:13" x14ac:dyDescent="0.25">
      <c r="A12" s="81" t="s">
        <v>64</v>
      </c>
      <c r="B12" s="63"/>
      <c r="C12" s="63"/>
      <c r="D12" s="63"/>
      <c r="E12" s="63"/>
      <c r="F12" s="19">
        <v>46023</v>
      </c>
      <c r="G12" s="168">
        <v>-57</v>
      </c>
    </row>
    <row r="13" spans="1:13" x14ac:dyDescent="0.25">
      <c r="F13" s="19">
        <v>46054</v>
      </c>
      <c r="G13" s="168">
        <v>-88</v>
      </c>
    </row>
    <row r="14" spans="1:13" x14ac:dyDescent="0.25">
      <c r="B14" s="166" t="b" cm="1">
        <f t="array" ref="B14:E14">B8:E8=B20:E20</f>
        <v>1</v>
      </c>
      <c r="C14" s="166" t="b">
        <v>1</v>
      </c>
      <c r="D14" s="166" t="b">
        <v>1</v>
      </c>
      <c r="E14" s="166" t="b">
        <v>1</v>
      </c>
      <c r="F14" s="19">
        <v>46082</v>
      </c>
      <c r="G14" s="168">
        <v>36</v>
      </c>
    </row>
    <row r="15" spans="1:13" x14ac:dyDescent="0.25">
      <c r="A15" s="185" t="str">
        <f>"Saldo e estoque do emprego celetista em " &amp; A1</f>
        <v>Saldo e estoque do emprego celetista em Presidente Venceslau</v>
      </c>
      <c r="B15" s="185"/>
      <c r="C15" s="185"/>
      <c r="D15" s="185"/>
      <c r="E15" s="185"/>
      <c r="F15" s="19">
        <v>46113</v>
      </c>
      <c r="G15" s="168">
        <v>59</v>
      </c>
    </row>
    <row r="16" spans="1:13" x14ac:dyDescent="0.25">
      <c r="A16" s="35" t="s">
        <v>57</v>
      </c>
      <c r="B16" s="59" t="s">
        <v>1</v>
      </c>
      <c r="C16" s="59" t="s">
        <v>2</v>
      </c>
      <c r="D16" s="59" t="s">
        <v>7</v>
      </c>
      <c r="E16" s="59" t="s">
        <v>4</v>
      </c>
      <c r="F16" s="19">
        <v>46143</v>
      </c>
      <c r="G16" s="138">
        <v>-346</v>
      </c>
    </row>
    <row r="17" spans="1:24" ht="30" x14ac:dyDescent="0.25">
      <c r="A17" s="49" t="s">
        <v>65</v>
      </c>
      <c r="B17" s="64">
        <v>0</v>
      </c>
      <c r="C17" s="64">
        <v>8</v>
      </c>
      <c r="D17" s="140">
        <v>-8</v>
      </c>
      <c r="E17" s="64">
        <v>296</v>
      </c>
      <c r="F17" s="19"/>
      <c r="G17" s="138"/>
    </row>
    <row r="18" spans="1:24" ht="30" x14ac:dyDescent="0.25">
      <c r="A18" s="50" t="s">
        <v>66</v>
      </c>
      <c r="B18" s="65">
        <v>3</v>
      </c>
      <c r="C18" s="65">
        <v>2</v>
      </c>
      <c r="D18" s="143">
        <v>1</v>
      </c>
      <c r="E18" s="65">
        <v>76</v>
      </c>
      <c r="L18" s="36"/>
    </row>
    <row r="19" spans="1:24" x14ac:dyDescent="0.25">
      <c r="A19" s="51" t="s">
        <v>42</v>
      </c>
      <c r="B19" s="66">
        <v>56</v>
      </c>
      <c r="C19" s="66">
        <v>56</v>
      </c>
      <c r="D19" s="144">
        <v>0</v>
      </c>
      <c r="E19" s="66">
        <v>1653</v>
      </c>
      <c r="X19" s="36"/>
    </row>
    <row r="20" spans="1:24" x14ac:dyDescent="0.25">
      <c r="A20" s="52" t="s">
        <v>67</v>
      </c>
      <c r="B20" s="79">
        <f>SUM(B17:B19)</f>
        <v>59</v>
      </c>
      <c r="C20" s="79">
        <f t="shared" ref="C20:E20" si="1">SUM(C17:C19)</f>
        <v>66</v>
      </c>
      <c r="D20" s="146">
        <f t="shared" si="1"/>
        <v>-7</v>
      </c>
      <c r="E20" s="79">
        <f t="shared" si="1"/>
        <v>2025</v>
      </c>
    </row>
    <row r="21" spans="1:24" x14ac:dyDescent="0.25">
      <c r="A21" s="81" t="s">
        <v>63</v>
      </c>
      <c r="B21" s="63"/>
      <c r="C21" s="63"/>
      <c r="D21" s="63"/>
      <c r="E21" s="63"/>
    </row>
    <row r="22" spans="1:24" x14ac:dyDescent="0.25">
      <c r="A22" s="81" t="s">
        <v>64</v>
      </c>
      <c r="B22" s="63"/>
      <c r="C22" s="63"/>
      <c r="D22" s="63"/>
      <c r="E22" s="63"/>
    </row>
    <row r="23" spans="1:24" x14ac:dyDescent="0.25">
      <c r="B23" s="166" t="b">
        <f>D19=B34</f>
        <v>1</v>
      </c>
      <c r="J23" s="36"/>
    </row>
    <row r="24" spans="1:24" x14ac:dyDescent="0.25">
      <c r="A24" s="194" t="str">
        <f>"Saldo e estoque de empregos celetistas no comércio varejista de " &amp; A1</f>
        <v>Saldo e estoque de empregos celetistas no comércio varejista de Presidente Venceslau</v>
      </c>
      <c r="B24" s="195"/>
      <c r="C24" s="195"/>
      <c r="D24" s="196"/>
      <c r="J24" s="36"/>
    </row>
    <row r="25" spans="1:24" x14ac:dyDescent="0.25">
      <c r="A25" s="38" t="s">
        <v>68</v>
      </c>
      <c r="B25" s="82">
        <f>B1</f>
        <v>46143</v>
      </c>
      <c r="C25" s="59" t="s">
        <v>69</v>
      </c>
      <c r="D25" s="68" t="s">
        <v>4</v>
      </c>
    </row>
    <row r="26" spans="1:24" x14ac:dyDescent="0.25">
      <c r="A26" s="53" t="s">
        <v>70</v>
      </c>
      <c r="B26" s="69">
        <v>-2</v>
      </c>
      <c r="C26" s="69">
        <v>4</v>
      </c>
      <c r="D26" s="70">
        <v>30</v>
      </c>
    </row>
    <row r="27" spans="1:24" x14ac:dyDescent="0.25">
      <c r="A27" s="48" t="s">
        <v>71</v>
      </c>
      <c r="B27" s="71">
        <v>-9</v>
      </c>
      <c r="C27" s="71">
        <v>-6</v>
      </c>
      <c r="D27" s="72">
        <v>144</v>
      </c>
    </row>
    <row r="28" spans="1:24" x14ac:dyDescent="0.25">
      <c r="A28" s="54" t="s">
        <v>72</v>
      </c>
      <c r="B28" s="73">
        <v>6</v>
      </c>
      <c r="C28" s="73">
        <v>7</v>
      </c>
      <c r="D28" s="74">
        <v>203</v>
      </c>
    </row>
    <row r="29" spans="1:24" x14ac:dyDescent="0.25">
      <c r="A29" s="55" t="s">
        <v>73</v>
      </c>
      <c r="B29" s="75">
        <v>-2</v>
      </c>
      <c r="C29" s="75">
        <v>0</v>
      </c>
      <c r="D29" s="76">
        <v>201</v>
      </c>
      <c r="G29" s="36"/>
    </row>
    <row r="30" spans="1:24" x14ac:dyDescent="0.25">
      <c r="A30" s="53" t="s">
        <v>74</v>
      </c>
      <c r="B30" s="69">
        <v>-2</v>
      </c>
      <c r="C30" s="69">
        <v>-6</v>
      </c>
      <c r="D30" s="70">
        <v>90</v>
      </c>
    </row>
    <row r="31" spans="1:24" ht="30.75" customHeight="1" x14ac:dyDescent="0.25">
      <c r="A31" s="48" t="s">
        <v>75</v>
      </c>
      <c r="B31" s="71">
        <v>1</v>
      </c>
      <c r="C31" s="71">
        <v>-6</v>
      </c>
      <c r="D31" s="72">
        <v>175</v>
      </c>
    </row>
    <row r="32" spans="1:24" ht="30" x14ac:dyDescent="0.25">
      <c r="A32" s="53" t="s">
        <v>76</v>
      </c>
      <c r="B32" s="69">
        <v>4</v>
      </c>
      <c r="C32" s="69">
        <v>-16</v>
      </c>
      <c r="D32" s="70">
        <v>285</v>
      </c>
      <c r="H32" s="36"/>
    </row>
    <row r="33" spans="1:10" x14ac:dyDescent="0.25">
      <c r="A33" s="55" t="s">
        <v>77</v>
      </c>
      <c r="B33" s="75">
        <v>4</v>
      </c>
      <c r="C33" s="75">
        <v>-11</v>
      </c>
      <c r="D33" s="76">
        <v>525</v>
      </c>
      <c r="J33" s="36"/>
    </row>
    <row r="34" spans="1:10" x14ac:dyDescent="0.25">
      <c r="A34" s="56" t="s">
        <v>78</v>
      </c>
      <c r="B34" s="77">
        <f>SUM(B26:B33)</f>
        <v>0</v>
      </c>
      <c r="C34" s="142">
        <f t="shared" ref="C34:D34" si="2">SUM(C26:C33)</f>
        <v>-34</v>
      </c>
      <c r="D34" s="78">
        <f t="shared" si="2"/>
        <v>1653</v>
      </c>
      <c r="J34" s="36"/>
    </row>
    <row r="35" spans="1:10" x14ac:dyDescent="0.25">
      <c r="A35" s="81" t="s">
        <v>63</v>
      </c>
      <c r="B35" s="63"/>
      <c r="C35" s="63"/>
      <c r="D35" s="63"/>
    </row>
    <row r="36" spans="1:10" x14ac:dyDescent="0.25">
      <c r="A36" s="81" t="s">
        <v>64</v>
      </c>
      <c r="B36" s="63"/>
      <c r="C36" s="63"/>
      <c r="D36" s="63"/>
    </row>
  </sheetData>
  <mergeCells count="3">
    <mergeCell ref="A3:E3"/>
    <mergeCell ref="A15:E15"/>
    <mergeCell ref="A24:D24"/>
  </mergeCell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843E2-D446-4243-851F-41F1D28F2093}">
  <sheetPr codeName="Planilha19"/>
  <dimension ref="A1:X36"/>
  <sheetViews>
    <sheetView workbookViewId="0">
      <selection activeCell="G21" sqref="G21"/>
    </sheetView>
  </sheetViews>
  <sheetFormatPr defaultRowHeight="15" x14ac:dyDescent="0.25"/>
  <cols>
    <col min="1" max="1" width="55.5703125" customWidth="1"/>
    <col min="2" max="5" width="9.7109375" style="58" customWidth="1"/>
    <col min="7" max="7" width="8" bestFit="1" customWidth="1"/>
    <col min="8" max="8" width="5.5703125" bestFit="1" customWidth="1"/>
    <col min="9" max="9" width="4" bestFit="1" customWidth="1"/>
    <col min="10" max="10" width="36" bestFit="1" customWidth="1"/>
    <col min="11" max="17" width="4" bestFit="1" customWidth="1"/>
    <col min="18" max="18" width="4.5703125" bestFit="1" customWidth="1"/>
    <col min="19" max="20" width="4" bestFit="1" customWidth="1"/>
  </cols>
  <sheetData>
    <row r="1" spans="1:13" x14ac:dyDescent="0.25">
      <c r="A1" t="s">
        <v>87</v>
      </c>
      <c r="B1" s="57">
        <v>46143</v>
      </c>
      <c r="F1" s="25" t="s">
        <v>89</v>
      </c>
      <c r="G1" s="25" cm="1">
        <f t="array" aca="1" ref="G1" ca="1">INDIRECT("G16")-D10</f>
        <v>0</v>
      </c>
    </row>
    <row r="3" spans="1:13" x14ac:dyDescent="0.25">
      <c r="A3" s="187" t="str">
        <f>"Movimentação do emprego formal em " &amp; A1 &amp; TEXT(B1," - mmmm/aaaa")</f>
        <v>Movimentação do emprego formal em Mogi-Guaçu - maio/2026</v>
      </c>
      <c r="B3" s="188"/>
      <c r="C3" s="188"/>
      <c r="D3" s="188"/>
      <c r="E3" s="191"/>
      <c r="G3" t="str">
        <f>"Saldo de emprego celetista em " &amp; A1</f>
        <v>Saldo de emprego celetista em Mogi-Guaçu</v>
      </c>
    </row>
    <row r="4" spans="1:13" x14ac:dyDescent="0.25">
      <c r="A4" s="83" t="s">
        <v>57</v>
      </c>
      <c r="B4" s="59" t="s">
        <v>1</v>
      </c>
      <c r="C4" s="59" t="s">
        <v>2</v>
      </c>
      <c r="D4" s="59" t="s">
        <v>7</v>
      </c>
      <c r="E4" s="68" t="s">
        <v>4</v>
      </c>
      <c r="F4" s="19">
        <v>45778</v>
      </c>
      <c r="G4" s="168">
        <v>486</v>
      </c>
      <c r="H4" s="36"/>
    </row>
    <row r="5" spans="1:13" x14ac:dyDescent="0.25">
      <c r="A5" s="84" t="s">
        <v>58</v>
      </c>
      <c r="B5" s="60">
        <v>1185</v>
      </c>
      <c r="C5" s="60">
        <v>121</v>
      </c>
      <c r="D5" s="140">
        <v>1064</v>
      </c>
      <c r="E5" s="60">
        <v>4318</v>
      </c>
      <c r="F5" s="19">
        <v>45809</v>
      </c>
      <c r="G5" s="168">
        <v>157</v>
      </c>
      <c r="H5" s="36"/>
      <c r="I5" s="36"/>
      <c r="K5" s="36"/>
      <c r="M5" s="37"/>
    </row>
    <row r="6" spans="1:13" x14ac:dyDescent="0.25">
      <c r="A6" s="85" t="s">
        <v>59</v>
      </c>
      <c r="B6" s="61">
        <v>692</v>
      </c>
      <c r="C6" s="61">
        <v>658</v>
      </c>
      <c r="D6" s="143">
        <v>34</v>
      </c>
      <c r="E6" s="61">
        <v>15619</v>
      </c>
      <c r="F6" s="19">
        <v>45839</v>
      </c>
      <c r="G6" s="168">
        <v>-51</v>
      </c>
      <c r="H6" s="36"/>
      <c r="I6" s="36"/>
      <c r="J6" s="36"/>
      <c r="K6" s="36"/>
      <c r="L6" s="36"/>
      <c r="M6" s="37"/>
    </row>
    <row r="7" spans="1:13" x14ac:dyDescent="0.25">
      <c r="A7" s="86" t="s">
        <v>60</v>
      </c>
      <c r="B7" s="62">
        <v>106</v>
      </c>
      <c r="C7" s="62">
        <v>88</v>
      </c>
      <c r="D7" s="144">
        <v>18</v>
      </c>
      <c r="E7" s="62">
        <v>1487</v>
      </c>
      <c r="F7" s="19">
        <v>45870</v>
      </c>
      <c r="G7" s="168">
        <v>-90</v>
      </c>
      <c r="H7" s="36"/>
      <c r="I7" s="36"/>
      <c r="K7" s="36"/>
      <c r="L7" s="36"/>
      <c r="M7" s="37"/>
    </row>
    <row r="8" spans="1:13" x14ac:dyDescent="0.25">
      <c r="A8" s="85" t="s">
        <v>61</v>
      </c>
      <c r="B8" s="61">
        <v>489</v>
      </c>
      <c r="C8" s="61">
        <v>500</v>
      </c>
      <c r="D8" s="145">
        <v>-11</v>
      </c>
      <c r="E8" s="61">
        <v>9475</v>
      </c>
      <c r="F8" s="19">
        <v>45901</v>
      </c>
      <c r="G8" s="168">
        <v>252</v>
      </c>
      <c r="I8" s="36"/>
      <c r="J8" s="36"/>
      <c r="K8" s="36"/>
      <c r="L8" s="36"/>
      <c r="M8" s="37"/>
    </row>
    <row r="9" spans="1:13" x14ac:dyDescent="0.25">
      <c r="A9" s="86" t="s">
        <v>62</v>
      </c>
      <c r="B9" s="62">
        <v>753</v>
      </c>
      <c r="C9" s="62">
        <v>722</v>
      </c>
      <c r="D9" s="140">
        <v>31</v>
      </c>
      <c r="E9" s="62">
        <v>19224</v>
      </c>
      <c r="F9" s="19">
        <v>45931</v>
      </c>
      <c r="G9" s="168">
        <v>26</v>
      </c>
      <c r="I9" s="36"/>
      <c r="J9" s="36"/>
      <c r="L9" s="36"/>
      <c r="M9" s="37"/>
    </row>
    <row r="10" spans="1:13" x14ac:dyDescent="0.25">
      <c r="A10" s="87" t="s">
        <v>0</v>
      </c>
      <c r="B10" s="88">
        <f>SUM(B5:B9)</f>
        <v>3225</v>
      </c>
      <c r="C10" s="88">
        <f t="shared" ref="C10:D10" si="0">SUM(C5:C9)</f>
        <v>2089</v>
      </c>
      <c r="D10" s="145">
        <f t="shared" si="0"/>
        <v>1136</v>
      </c>
      <c r="E10" s="89">
        <f>SUM(E5:E9)</f>
        <v>50123</v>
      </c>
      <c r="F10" s="19">
        <v>45962</v>
      </c>
      <c r="G10" s="168">
        <v>267</v>
      </c>
    </row>
    <row r="11" spans="1:13" x14ac:dyDescent="0.25">
      <c r="A11" s="81" t="s">
        <v>63</v>
      </c>
      <c r="B11" s="63"/>
      <c r="C11" s="63"/>
      <c r="D11" s="63"/>
      <c r="E11" s="63"/>
      <c r="F11" s="19">
        <v>45992</v>
      </c>
      <c r="G11" s="168">
        <v>-983</v>
      </c>
    </row>
    <row r="12" spans="1:13" x14ac:dyDescent="0.25">
      <c r="A12" s="81" t="s">
        <v>64</v>
      </c>
      <c r="B12" s="63"/>
      <c r="C12" s="63"/>
      <c r="D12" s="63"/>
      <c r="E12" s="63"/>
      <c r="F12" s="19">
        <v>46023</v>
      </c>
      <c r="G12" s="168">
        <v>-31</v>
      </c>
    </row>
    <row r="13" spans="1:13" x14ac:dyDescent="0.25">
      <c r="F13" s="19">
        <v>46054</v>
      </c>
      <c r="G13" s="168">
        <v>-372</v>
      </c>
    </row>
    <row r="14" spans="1:13" x14ac:dyDescent="0.25">
      <c r="B14" s="166" t="b" cm="1">
        <f t="array" ref="B14:E14">B8:E8=B20:E20</f>
        <v>1</v>
      </c>
      <c r="C14" s="166" t="b">
        <v>1</v>
      </c>
      <c r="D14" s="166" t="b">
        <v>1</v>
      </c>
      <c r="E14" s="166" t="b">
        <v>1</v>
      </c>
      <c r="F14" s="19">
        <v>46082</v>
      </c>
      <c r="G14" s="168">
        <v>-438</v>
      </c>
    </row>
    <row r="15" spans="1:13" x14ac:dyDescent="0.25">
      <c r="A15" s="185" t="str">
        <f>"Saldo e estoque do emprego celetista em " &amp; A1</f>
        <v>Saldo e estoque do emprego celetista em Mogi-Guaçu</v>
      </c>
      <c r="B15" s="185"/>
      <c r="C15" s="185"/>
      <c r="D15" s="185"/>
      <c r="E15" s="185"/>
      <c r="F15" s="19">
        <v>46113</v>
      </c>
      <c r="G15" s="168">
        <v>410</v>
      </c>
    </row>
    <row r="16" spans="1:13" x14ac:dyDescent="0.25">
      <c r="A16" s="35" t="s">
        <v>57</v>
      </c>
      <c r="B16" s="59" t="s">
        <v>1</v>
      </c>
      <c r="C16" s="59" t="s">
        <v>2</v>
      </c>
      <c r="D16" s="59" t="s">
        <v>7</v>
      </c>
      <c r="E16" s="59" t="s">
        <v>4</v>
      </c>
      <c r="F16" s="19">
        <v>46143</v>
      </c>
      <c r="G16" s="138">
        <v>1136</v>
      </c>
    </row>
    <row r="17" spans="1:24" ht="30" x14ac:dyDescent="0.25">
      <c r="A17" s="49" t="s">
        <v>65</v>
      </c>
      <c r="B17" s="64">
        <v>39</v>
      </c>
      <c r="C17" s="64">
        <v>39</v>
      </c>
      <c r="D17" s="140">
        <v>0</v>
      </c>
      <c r="E17" s="64">
        <v>1145</v>
      </c>
      <c r="F17" s="19"/>
      <c r="G17" s="138"/>
    </row>
    <row r="18" spans="1:24" ht="30" x14ac:dyDescent="0.25">
      <c r="A18" s="50" t="s">
        <v>66</v>
      </c>
      <c r="B18" s="65">
        <v>64</v>
      </c>
      <c r="C18" s="65">
        <v>82</v>
      </c>
      <c r="D18" s="143">
        <v>-18</v>
      </c>
      <c r="E18" s="65">
        <v>1572</v>
      </c>
      <c r="L18" s="36"/>
    </row>
    <row r="19" spans="1:24" x14ac:dyDescent="0.25">
      <c r="A19" s="51" t="s">
        <v>42</v>
      </c>
      <c r="B19" s="66">
        <v>386</v>
      </c>
      <c r="C19" s="66">
        <v>379</v>
      </c>
      <c r="D19" s="144">
        <v>7</v>
      </c>
      <c r="E19" s="66">
        <v>6758</v>
      </c>
      <c r="X19" s="36"/>
    </row>
    <row r="20" spans="1:24" x14ac:dyDescent="0.25">
      <c r="A20" s="52" t="s">
        <v>67</v>
      </c>
      <c r="B20" s="79">
        <f>SUM(B17:B19)</f>
        <v>489</v>
      </c>
      <c r="C20" s="79">
        <f t="shared" ref="C20:E20" si="1">SUM(C17:C19)</f>
        <v>500</v>
      </c>
      <c r="D20" s="146">
        <f t="shared" si="1"/>
        <v>-11</v>
      </c>
      <c r="E20" s="79">
        <f t="shared" si="1"/>
        <v>9475</v>
      </c>
    </row>
    <row r="21" spans="1:24" x14ac:dyDescent="0.25">
      <c r="A21" s="81" t="s">
        <v>63</v>
      </c>
      <c r="B21" s="63"/>
      <c r="C21" s="63"/>
      <c r="D21" s="63"/>
      <c r="E21" s="63"/>
    </row>
    <row r="22" spans="1:24" x14ac:dyDescent="0.25">
      <c r="A22" s="81" t="s">
        <v>64</v>
      </c>
      <c r="B22" s="63"/>
      <c r="C22" s="63"/>
      <c r="D22" s="63"/>
      <c r="E22" s="63"/>
    </row>
    <row r="23" spans="1:24" x14ac:dyDescent="0.25">
      <c r="B23" s="166" t="b">
        <f>D19=B34</f>
        <v>1</v>
      </c>
      <c r="J23" s="36"/>
    </row>
    <row r="24" spans="1:24" x14ac:dyDescent="0.25">
      <c r="A24" s="194" t="str">
        <f>"Saldo e estoque de empregos celetistas no comércio varejista de " &amp; A1</f>
        <v>Saldo e estoque de empregos celetistas no comércio varejista de Mogi-Guaçu</v>
      </c>
      <c r="B24" s="195"/>
      <c r="C24" s="195"/>
      <c r="D24" s="196"/>
      <c r="J24" s="36"/>
    </row>
    <row r="25" spans="1:24" x14ac:dyDescent="0.25">
      <c r="A25" s="38" t="s">
        <v>68</v>
      </c>
      <c r="B25" s="82">
        <f>B1</f>
        <v>46143</v>
      </c>
      <c r="C25" s="59" t="s">
        <v>69</v>
      </c>
      <c r="D25" s="68" t="s">
        <v>4</v>
      </c>
    </row>
    <row r="26" spans="1:24" x14ac:dyDescent="0.25">
      <c r="A26" s="53" t="s">
        <v>70</v>
      </c>
      <c r="B26" s="69">
        <v>1</v>
      </c>
      <c r="C26" s="69">
        <v>-3</v>
      </c>
      <c r="D26" s="70">
        <v>246</v>
      </c>
    </row>
    <row r="27" spans="1:24" x14ac:dyDescent="0.25">
      <c r="A27" s="48" t="s">
        <v>71</v>
      </c>
      <c r="B27" s="71">
        <v>6</v>
      </c>
      <c r="C27" s="71">
        <v>19</v>
      </c>
      <c r="D27" s="72">
        <v>289</v>
      </c>
    </row>
    <row r="28" spans="1:24" x14ac:dyDescent="0.25">
      <c r="A28" s="54" t="s">
        <v>72</v>
      </c>
      <c r="B28" s="73">
        <v>-15</v>
      </c>
      <c r="C28" s="73">
        <v>-11</v>
      </c>
      <c r="D28" s="74">
        <v>633</v>
      </c>
    </row>
    <row r="29" spans="1:24" x14ac:dyDescent="0.25">
      <c r="A29" s="55" t="s">
        <v>73</v>
      </c>
      <c r="B29" s="75">
        <v>-3</v>
      </c>
      <c r="C29" s="75">
        <v>45</v>
      </c>
      <c r="D29" s="76">
        <v>1105</v>
      </c>
      <c r="G29" s="36"/>
    </row>
    <row r="30" spans="1:24" x14ac:dyDescent="0.25">
      <c r="A30" s="53" t="s">
        <v>74</v>
      </c>
      <c r="B30" s="69">
        <v>-4</v>
      </c>
      <c r="C30" s="69">
        <v>20</v>
      </c>
      <c r="D30" s="70">
        <v>373</v>
      </c>
    </row>
    <row r="31" spans="1:24" ht="30.75" customHeight="1" x14ac:dyDescent="0.25">
      <c r="A31" s="48" t="s">
        <v>75</v>
      </c>
      <c r="B31" s="71">
        <v>13</v>
      </c>
      <c r="C31" s="71">
        <v>27</v>
      </c>
      <c r="D31" s="72">
        <v>663</v>
      </c>
    </row>
    <row r="32" spans="1:24" ht="30" x14ac:dyDescent="0.25">
      <c r="A32" s="53" t="s">
        <v>76</v>
      </c>
      <c r="B32" s="69">
        <v>23</v>
      </c>
      <c r="C32" s="69">
        <v>-17</v>
      </c>
      <c r="D32" s="70">
        <v>1119</v>
      </c>
      <c r="H32" s="36"/>
    </row>
    <row r="33" spans="1:10" x14ac:dyDescent="0.25">
      <c r="A33" s="55" t="s">
        <v>77</v>
      </c>
      <c r="B33" s="75">
        <v>-14</v>
      </c>
      <c r="C33" s="75">
        <v>-33</v>
      </c>
      <c r="D33" s="76">
        <v>2330</v>
      </c>
      <c r="J33" s="36"/>
    </row>
    <row r="34" spans="1:10" x14ac:dyDescent="0.25">
      <c r="A34" s="56" t="s">
        <v>78</v>
      </c>
      <c r="B34" s="78">
        <f t="shared" ref="B34:C34" si="2">SUM(B26:B33)</f>
        <v>7</v>
      </c>
      <c r="C34" s="142">
        <f t="shared" si="2"/>
        <v>47</v>
      </c>
      <c r="D34" s="78">
        <f>SUM(D26:D33)</f>
        <v>6758</v>
      </c>
      <c r="J34" s="36"/>
    </row>
    <row r="35" spans="1:10" x14ac:dyDescent="0.25">
      <c r="A35" s="81" t="s">
        <v>63</v>
      </c>
      <c r="B35" s="63"/>
      <c r="C35" s="63"/>
      <c r="D35" s="63"/>
    </row>
    <row r="36" spans="1:10" x14ac:dyDescent="0.25">
      <c r="A36" s="81" t="s">
        <v>64</v>
      </c>
      <c r="B36" s="63"/>
      <c r="C36" s="63"/>
      <c r="D36" s="63"/>
    </row>
  </sheetData>
  <mergeCells count="3">
    <mergeCell ref="A3:E3"/>
    <mergeCell ref="A15:E15"/>
    <mergeCell ref="A24:D24"/>
  </mergeCell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V144"/>
  <sheetViews>
    <sheetView topLeftCell="A3" zoomScaleNormal="100" workbookViewId="0">
      <selection activeCell="M11" sqref="M11"/>
    </sheetView>
  </sheetViews>
  <sheetFormatPr defaultColWidth="9.28515625" defaultRowHeight="15" x14ac:dyDescent="0.25"/>
  <cols>
    <col min="1" max="1" width="18.5703125" style="1" bestFit="1" customWidth="1"/>
    <col min="2" max="2" width="11.7109375" style="2" customWidth="1"/>
    <col min="3" max="3" width="12.28515625" style="2" customWidth="1"/>
    <col min="4" max="4" width="9.7109375" style="2" bestFit="1" customWidth="1"/>
    <col min="5" max="5" width="9.85546875" style="2" customWidth="1"/>
    <col min="6" max="6" width="9.28515625" style="3"/>
    <col min="7" max="7" width="32.5703125" style="3" customWidth="1"/>
    <col min="8" max="11" width="11.42578125" style="3" customWidth="1"/>
    <col min="12" max="16384" width="9.28515625" style="3"/>
  </cols>
  <sheetData>
    <row r="1" spans="1:22" x14ac:dyDescent="0.25">
      <c r="A1" s="32" t="s">
        <v>45</v>
      </c>
    </row>
    <row r="2" spans="1:22" ht="36.75" customHeight="1" x14ac:dyDescent="0.25">
      <c r="A2" s="176" t="s">
        <v>11</v>
      </c>
      <c r="B2" s="177"/>
      <c r="C2" s="177"/>
      <c r="D2" s="177"/>
      <c r="E2" s="178"/>
    </row>
    <row r="3" spans="1:22" s="4" customFormat="1" ht="67.5" customHeight="1" x14ac:dyDescent="0.25">
      <c r="A3" s="179" t="s">
        <v>3</v>
      </c>
      <c r="B3" s="179" t="s">
        <v>0</v>
      </c>
      <c r="C3" s="179"/>
      <c r="D3" s="179"/>
      <c r="E3" s="179"/>
    </row>
    <row r="4" spans="1:22" s="4" customFormat="1" x14ac:dyDescent="0.25">
      <c r="A4" s="179"/>
      <c r="B4" s="12" t="s">
        <v>1</v>
      </c>
      <c r="C4" s="12" t="s">
        <v>2</v>
      </c>
      <c r="D4" s="12" t="s">
        <v>7</v>
      </c>
      <c r="E4" s="7" t="s">
        <v>4</v>
      </c>
      <c r="G4" s="171" t="s">
        <v>44</v>
      </c>
      <c r="H4" s="171"/>
      <c r="I4" s="171"/>
      <c r="J4" s="171"/>
      <c r="K4" s="171"/>
    </row>
    <row r="5" spans="1:22" x14ac:dyDescent="0.25">
      <c r="A5" s="7">
        <v>2010</v>
      </c>
      <c r="B5" s="13">
        <v>467099</v>
      </c>
      <c r="C5" s="13">
        <v>403110</v>
      </c>
      <c r="D5" s="13">
        <v>63989</v>
      </c>
      <c r="E5" s="13">
        <f t="shared" ref="E5:E13" si="0">E6-D6</f>
        <v>755745</v>
      </c>
      <c r="F5" s="8"/>
      <c r="G5" s="172">
        <v>46143</v>
      </c>
      <c r="H5" s="172"/>
      <c r="I5" s="172"/>
      <c r="J5" s="172"/>
      <c r="K5" s="172"/>
    </row>
    <row r="6" spans="1:22" x14ac:dyDescent="0.25">
      <c r="A6" s="7">
        <v>2011</v>
      </c>
      <c r="B6" s="13">
        <v>490933</v>
      </c>
      <c r="C6" s="13">
        <v>452312</v>
      </c>
      <c r="D6" s="13">
        <v>38621</v>
      </c>
      <c r="E6" s="13">
        <f t="shared" si="0"/>
        <v>794366</v>
      </c>
      <c r="F6" s="8"/>
      <c r="G6" s="206" t="s">
        <v>38</v>
      </c>
      <c r="H6" s="207" t="s">
        <v>1</v>
      </c>
      <c r="I6" s="207" t="s">
        <v>2</v>
      </c>
      <c r="J6" s="207" t="s">
        <v>7</v>
      </c>
      <c r="K6" s="210" t="s">
        <v>39</v>
      </c>
      <c r="M6" s="8" t="s">
        <v>108</v>
      </c>
      <c r="N6" s="3" t="s">
        <v>57</v>
      </c>
      <c r="O6" s="3" t="s">
        <v>109</v>
      </c>
      <c r="P6" s="3" t="s">
        <v>110</v>
      </c>
      <c r="Q6" s="3" t="s">
        <v>1</v>
      </c>
      <c r="R6" s="3" t="s">
        <v>2</v>
      </c>
      <c r="S6" s="3" t="s">
        <v>7</v>
      </c>
      <c r="T6" s="3" t="s">
        <v>111</v>
      </c>
      <c r="U6" s="3" t="s">
        <v>112</v>
      </c>
      <c r="V6" s="3" t="s">
        <v>113</v>
      </c>
    </row>
    <row r="7" spans="1:22" x14ac:dyDescent="0.25">
      <c r="A7" s="7">
        <v>2012</v>
      </c>
      <c r="B7" s="13">
        <v>484037</v>
      </c>
      <c r="C7" s="13">
        <v>450653</v>
      </c>
      <c r="D7" s="13">
        <v>33384</v>
      </c>
      <c r="E7" s="13">
        <f t="shared" si="0"/>
        <v>827750</v>
      </c>
      <c r="F7" s="8"/>
      <c r="G7" s="201" t="s">
        <v>40</v>
      </c>
      <c r="H7" s="200" cm="1">
        <f t="array" ref="H7:J9">Q7:S9</f>
        <v>3228</v>
      </c>
      <c r="I7" s="200">
        <v>2994</v>
      </c>
      <c r="J7" s="200">
        <v>234</v>
      </c>
      <c r="K7" s="34" cm="1">
        <f t="array" ref="K7:K9">U7:U9</f>
        <v>77667</v>
      </c>
      <c r="M7" s="3" t="s">
        <v>61</v>
      </c>
      <c r="N7" s="3" t="s">
        <v>114</v>
      </c>
      <c r="O7" s="3" t="s">
        <v>115</v>
      </c>
      <c r="P7" s="3" t="s">
        <v>65</v>
      </c>
      <c r="Q7" s="8">
        <v>3228</v>
      </c>
      <c r="R7" s="8">
        <v>2994</v>
      </c>
      <c r="S7" s="8">
        <v>234</v>
      </c>
      <c r="T7" s="3">
        <v>22.4</v>
      </c>
      <c r="U7" s="8">
        <v>77667</v>
      </c>
      <c r="V7" s="11">
        <v>3.0000000000000001E-3</v>
      </c>
    </row>
    <row r="8" spans="1:22" x14ac:dyDescent="0.25">
      <c r="A8" s="7">
        <v>2013</v>
      </c>
      <c r="B8" s="13">
        <v>491091</v>
      </c>
      <c r="C8" s="13">
        <v>472359</v>
      </c>
      <c r="D8" s="13">
        <v>18732</v>
      </c>
      <c r="E8" s="13">
        <f t="shared" si="0"/>
        <v>846482</v>
      </c>
      <c r="F8" s="8"/>
      <c r="G8" s="201" t="s">
        <v>41</v>
      </c>
      <c r="H8" s="200">
        <v>8028</v>
      </c>
      <c r="I8" s="200">
        <v>7907</v>
      </c>
      <c r="J8" s="200">
        <v>121</v>
      </c>
      <c r="K8" s="34">
        <v>234663</v>
      </c>
      <c r="M8" s="3" t="s">
        <v>61</v>
      </c>
      <c r="N8" s="3" t="s">
        <v>114</v>
      </c>
      <c r="O8" s="3" t="s">
        <v>115</v>
      </c>
      <c r="P8" s="3" t="s">
        <v>66</v>
      </c>
      <c r="Q8" s="8">
        <v>8028</v>
      </c>
      <c r="R8" s="8">
        <v>7907</v>
      </c>
      <c r="S8" s="8">
        <v>121</v>
      </c>
      <c r="T8" s="3">
        <v>24.7</v>
      </c>
      <c r="U8" s="8">
        <v>234663</v>
      </c>
      <c r="V8" s="11">
        <v>5.0000000000000001E-4</v>
      </c>
    </row>
    <row r="9" spans="1:22" x14ac:dyDescent="0.25">
      <c r="A9" s="7">
        <v>2014</v>
      </c>
      <c r="B9" s="13">
        <v>481423</v>
      </c>
      <c r="C9" s="13">
        <v>470564</v>
      </c>
      <c r="D9" s="13">
        <v>10859</v>
      </c>
      <c r="E9" s="13">
        <f t="shared" si="0"/>
        <v>857341</v>
      </c>
      <c r="F9" s="8"/>
      <c r="G9" s="201" t="s">
        <v>42</v>
      </c>
      <c r="H9" s="200">
        <v>30334</v>
      </c>
      <c r="I9" s="200">
        <v>30695</v>
      </c>
      <c r="J9" s="200">
        <v>-361</v>
      </c>
      <c r="K9" s="34">
        <v>581507</v>
      </c>
      <c r="M9" s="3" t="s">
        <v>61</v>
      </c>
      <c r="N9" s="3" t="s">
        <v>114</v>
      </c>
      <c r="O9" s="3" t="s">
        <v>115</v>
      </c>
      <c r="P9" s="3" t="s">
        <v>42</v>
      </c>
      <c r="Q9" s="8">
        <v>30334</v>
      </c>
      <c r="R9" s="8">
        <v>30695</v>
      </c>
      <c r="S9" s="8">
        <v>-361</v>
      </c>
      <c r="T9" s="3">
        <v>17.600000000000001</v>
      </c>
      <c r="U9" s="8">
        <v>581507</v>
      </c>
      <c r="V9" s="11">
        <v>-5.9999999999999995E-4</v>
      </c>
    </row>
    <row r="10" spans="1:22" x14ac:dyDescent="0.25">
      <c r="A10" s="7">
        <v>2015</v>
      </c>
      <c r="B10" s="13">
        <v>400250</v>
      </c>
      <c r="C10" s="13">
        <v>427400</v>
      </c>
      <c r="D10" s="13">
        <v>-27150</v>
      </c>
      <c r="E10" s="13">
        <f t="shared" si="0"/>
        <v>830191</v>
      </c>
      <c r="F10" s="8"/>
      <c r="G10" s="208" t="s">
        <v>0</v>
      </c>
      <c r="H10" s="209">
        <f>SUM(H7:H9)</f>
        <v>41590</v>
      </c>
      <c r="I10" s="209">
        <f>SUM(I7:I9)</f>
        <v>41596</v>
      </c>
      <c r="J10" s="209">
        <f>SUM(J7:J9)</f>
        <v>-6</v>
      </c>
      <c r="K10" s="34">
        <f>SUM(K7:K9)</f>
        <v>893837</v>
      </c>
      <c r="Q10" s="8"/>
      <c r="R10" s="8"/>
      <c r="S10" s="8"/>
      <c r="T10" s="8"/>
      <c r="U10" s="8"/>
    </row>
    <row r="11" spans="1:22" x14ac:dyDescent="0.25">
      <c r="A11" s="7">
        <v>2016</v>
      </c>
      <c r="B11" s="13">
        <v>342016</v>
      </c>
      <c r="C11" s="13">
        <v>356498</v>
      </c>
      <c r="D11" s="13">
        <v>-14482</v>
      </c>
      <c r="E11" s="13">
        <f t="shared" si="0"/>
        <v>815709</v>
      </c>
      <c r="F11" s="8"/>
    </row>
    <row r="12" spans="1:22" x14ac:dyDescent="0.25">
      <c r="A12" s="7">
        <v>2017</v>
      </c>
      <c r="B12" s="13">
        <v>344981</v>
      </c>
      <c r="C12" s="13">
        <v>344389</v>
      </c>
      <c r="D12" s="13">
        <v>592</v>
      </c>
      <c r="E12" s="13">
        <f t="shared" si="0"/>
        <v>816301</v>
      </c>
      <c r="F12" s="8"/>
    </row>
    <row r="13" spans="1:22" x14ac:dyDescent="0.25">
      <c r="A13" s="7">
        <v>2018</v>
      </c>
      <c r="B13" s="13">
        <v>361317</v>
      </c>
      <c r="C13" s="13">
        <v>353133</v>
      </c>
      <c r="D13" s="13">
        <v>8184</v>
      </c>
      <c r="E13" s="13">
        <f t="shared" si="0"/>
        <v>824485</v>
      </c>
      <c r="F13" s="8"/>
      <c r="G13" s="171" t="s">
        <v>44</v>
      </c>
      <c r="H13" s="171"/>
      <c r="I13" s="171"/>
      <c r="J13" s="171"/>
      <c r="K13" s="171"/>
    </row>
    <row r="14" spans="1:22" x14ac:dyDescent="0.25">
      <c r="A14" s="7">
        <v>2019</v>
      </c>
      <c r="B14" s="13">
        <v>364071</v>
      </c>
      <c r="C14" s="13">
        <v>355999</v>
      </c>
      <c r="D14" s="13">
        <v>8072</v>
      </c>
      <c r="E14" s="13">
        <f>E15-D15</f>
        <v>832557</v>
      </c>
      <c r="F14" s="8"/>
      <c r="G14" s="172" t="s">
        <v>43</v>
      </c>
      <c r="H14" s="172"/>
      <c r="I14" s="172"/>
      <c r="J14" s="172"/>
      <c r="K14" s="172"/>
    </row>
    <row r="15" spans="1:22" x14ac:dyDescent="0.25">
      <c r="A15" s="7">
        <v>2020</v>
      </c>
      <c r="B15" s="13">
        <v>285174</v>
      </c>
      <c r="C15" s="13">
        <v>321243</v>
      </c>
      <c r="D15" s="13">
        <v>-36069</v>
      </c>
      <c r="E15" s="13">
        <v>796488</v>
      </c>
      <c r="G15" s="31" t="s">
        <v>38</v>
      </c>
      <c r="H15" s="20" t="s">
        <v>1</v>
      </c>
      <c r="I15" s="20" t="s">
        <v>2</v>
      </c>
      <c r="J15" s="20" t="s">
        <v>7</v>
      </c>
      <c r="K15" s="20" t="s">
        <v>39</v>
      </c>
      <c r="M15" s="3" t="s">
        <v>108</v>
      </c>
      <c r="N15" s="3" t="s">
        <v>57</v>
      </c>
      <c r="O15" s="3" t="s">
        <v>109</v>
      </c>
      <c r="P15" s="3" t="s">
        <v>110</v>
      </c>
      <c r="Q15" s="3" t="s">
        <v>1</v>
      </c>
      <c r="R15" s="3" t="s">
        <v>2</v>
      </c>
      <c r="S15" s="3" t="s">
        <v>7</v>
      </c>
      <c r="T15" s="3" t="s">
        <v>111</v>
      </c>
      <c r="U15" s="3" t="s">
        <v>112</v>
      </c>
      <c r="V15" s="3" t="s">
        <v>113</v>
      </c>
    </row>
    <row r="16" spans="1:22" x14ac:dyDescent="0.25">
      <c r="A16" s="7">
        <v>2021</v>
      </c>
      <c r="B16" s="13">
        <v>379094</v>
      </c>
      <c r="C16" s="13">
        <v>330019</v>
      </c>
      <c r="D16" s="13">
        <v>49075</v>
      </c>
      <c r="E16" s="13">
        <v>845563</v>
      </c>
      <c r="F16" s="8"/>
      <c r="G16" s="3" t="s">
        <v>40</v>
      </c>
      <c r="H16" s="34" cm="1">
        <f t="array" ref="H16:J18">Q16:S18</f>
        <v>16424</v>
      </c>
      <c r="I16" s="34">
        <v>15718</v>
      </c>
      <c r="J16" s="34">
        <v>706</v>
      </c>
      <c r="K16" s="34" cm="1">
        <f t="array" ref="K16:K18">U16:U18</f>
        <v>77667</v>
      </c>
      <c r="L16" s="8"/>
      <c r="M16" s="11" t="s">
        <v>61</v>
      </c>
      <c r="N16" s="3" t="s">
        <v>114</v>
      </c>
      <c r="O16" s="3" t="s">
        <v>115</v>
      </c>
      <c r="P16" s="8" t="s">
        <v>65</v>
      </c>
      <c r="Q16" s="8">
        <v>16424</v>
      </c>
      <c r="R16" s="8">
        <v>15718</v>
      </c>
      <c r="S16" s="8">
        <v>706</v>
      </c>
      <c r="T16" s="8">
        <v>22.3</v>
      </c>
      <c r="U16" s="11">
        <v>77667</v>
      </c>
      <c r="V16" s="11">
        <v>9.1999999999999998E-3</v>
      </c>
    </row>
    <row r="17" spans="1:22" x14ac:dyDescent="0.25">
      <c r="A17" s="7">
        <v>2022</v>
      </c>
      <c r="B17" s="13">
        <v>420530</v>
      </c>
      <c r="C17" s="13">
        <v>389767</v>
      </c>
      <c r="D17" s="13">
        <v>30763</v>
      </c>
      <c r="E17" s="13">
        <v>876326</v>
      </c>
      <c r="G17" s="3" t="s">
        <v>41</v>
      </c>
      <c r="H17" s="34">
        <v>41485</v>
      </c>
      <c r="I17" s="34">
        <v>40624</v>
      </c>
      <c r="J17" s="34">
        <v>861</v>
      </c>
      <c r="K17" s="34">
        <v>234663</v>
      </c>
      <c r="L17" s="8"/>
      <c r="M17" s="11" t="s">
        <v>61</v>
      </c>
      <c r="N17" s="3" t="s">
        <v>114</v>
      </c>
      <c r="O17" s="3" t="s">
        <v>115</v>
      </c>
      <c r="P17" s="3" t="s">
        <v>66</v>
      </c>
      <c r="Q17" s="8">
        <v>41485</v>
      </c>
      <c r="R17" s="8">
        <v>40624</v>
      </c>
      <c r="S17" s="8">
        <v>861</v>
      </c>
      <c r="T17" s="3">
        <v>26.3</v>
      </c>
      <c r="U17" s="8">
        <v>234663</v>
      </c>
      <c r="V17" s="11">
        <v>3.7000000000000002E-3</v>
      </c>
    </row>
    <row r="18" spans="1:22" x14ac:dyDescent="0.25">
      <c r="A18" s="7">
        <v>2023</v>
      </c>
      <c r="B18" s="13">
        <v>427580</v>
      </c>
      <c r="C18" s="13">
        <v>410780</v>
      </c>
      <c r="D18" s="13">
        <v>16800</v>
      </c>
      <c r="E18" s="13">
        <v>893126</v>
      </c>
      <c r="G18" s="3" t="s">
        <v>42</v>
      </c>
      <c r="H18" s="34">
        <v>155413</v>
      </c>
      <c r="I18" s="34">
        <v>161801</v>
      </c>
      <c r="J18" s="34">
        <v>-6388</v>
      </c>
      <c r="K18" s="34">
        <v>581507</v>
      </c>
      <c r="M18" s="11" t="s">
        <v>61</v>
      </c>
      <c r="N18" s="3" t="s">
        <v>114</v>
      </c>
      <c r="O18" s="3" t="s">
        <v>115</v>
      </c>
      <c r="P18" s="3" t="s">
        <v>42</v>
      </c>
      <c r="Q18" s="8">
        <v>155413</v>
      </c>
      <c r="R18" s="8">
        <v>161801</v>
      </c>
      <c r="S18" s="8">
        <v>-6388</v>
      </c>
      <c r="T18" s="3">
        <v>17.5</v>
      </c>
      <c r="U18" s="8">
        <v>581507</v>
      </c>
      <c r="V18" s="11">
        <v>-1.09E-2</v>
      </c>
    </row>
    <row r="19" spans="1:22" x14ac:dyDescent="0.25">
      <c r="A19" s="7">
        <v>2024</v>
      </c>
      <c r="B19" s="13">
        <v>479365</v>
      </c>
      <c r="C19" s="13">
        <v>460856</v>
      </c>
      <c r="D19" s="13">
        <v>18509</v>
      </c>
      <c r="E19" s="13">
        <v>911635</v>
      </c>
      <c r="G19" s="22" t="s">
        <v>0</v>
      </c>
      <c r="H19" s="33">
        <f>SUM(H16:H18)</f>
        <v>213322</v>
      </c>
      <c r="I19" s="33">
        <f t="shared" ref="I19:J19" si="1">SUM(I16:I18)</f>
        <v>218143</v>
      </c>
      <c r="J19" s="33">
        <f t="shared" si="1"/>
        <v>-4821</v>
      </c>
      <c r="K19" s="33">
        <f>SUM(K16:K18)</f>
        <v>893837</v>
      </c>
    </row>
    <row r="20" spans="1:22" x14ac:dyDescent="0.25">
      <c r="A20" s="7">
        <v>2025</v>
      </c>
      <c r="B20" s="13">
        <v>507260</v>
      </c>
      <c r="C20" s="13">
        <v>491416</v>
      </c>
      <c r="D20" s="13">
        <v>15844</v>
      </c>
      <c r="E20" s="13">
        <v>927404</v>
      </c>
    </row>
    <row r="21" spans="1:22" ht="14.25" customHeight="1" x14ac:dyDescent="0.25">
      <c r="A21" s="7">
        <v>2026</v>
      </c>
      <c r="B21" s="13" cm="1">
        <f t="array" ref="B21:E21">H19:K19</f>
        <v>213322</v>
      </c>
      <c r="C21" s="13">
        <v>218143</v>
      </c>
      <c r="D21" s="13">
        <v>-4821</v>
      </c>
      <c r="E21" s="13">
        <v>893837</v>
      </c>
    </row>
    <row r="22" spans="1:22" ht="14.25" customHeight="1" x14ac:dyDescent="0.25">
      <c r="J22" s="18"/>
    </row>
    <row r="23" spans="1:22" ht="14.25" customHeight="1" x14ac:dyDescent="0.25">
      <c r="A23" t="s">
        <v>144</v>
      </c>
      <c r="B23" t="s">
        <v>1</v>
      </c>
      <c r="C23" t="s">
        <v>2</v>
      </c>
      <c r="D23" t="s">
        <v>7</v>
      </c>
      <c r="E23" t="s">
        <v>4</v>
      </c>
      <c r="J23" s="8"/>
    </row>
    <row r="24" spans="1:22" ht="14.25" customHeight="1" x14ac:dyDescent="0.25">
      <c r="A24" s="130">
        <v>45658</v>
      </c>
      <c r="B24" s="131">
        <v>38589</v>
      </c>
      <c r="C24" s="131">
        <v>43139</v>
      </c>
      <c r="D24" s="131">
        <v>-4550</v>
      </c>
      <c r="E24" s="131">
        <v>907085</v>
      </c>
      <c r="J24" s="8"/>
    </row>
    <row r="25" spans="1:22" ht="14.25" customHeight="1" x14ac:dyDescent="0.25">
      <c r="A25" s="130">
        <v>45689</v>
      </c>
      <c r="B25" s="131">
        <v>46223</v>
      </c>
      <c r="C25" s="131">
        <v>41379</v>
      </c>
      <c r="D25" s="131">
        <v>4844</v>
      </c>
      <c r="E25" s="131">
        <v>911929</v>
      </c>
      <c r="J25" s="8"/>
      <c r="Q25" s="3">
        <v>-1</v>
      </c>
    </row>
    <row r="26" spans="1:22" ht="14.25" customHeight="1" x14ac:dyDescent="0.25">
      <c r="A26" s="130">
        <v>45717</v>
      </c>
      <c r="B26" s="131">
        <v>41499</v>
      </c>
      <c r="C26" s="131">
        <v>41670</v>
      </c>
      <c r="D26" s="131">
        <v>-171</v>
      </c>
      <c r="E26" s="131">
        <v>911758</v>
      </c>
      <c r="J26" s="8"/>
    </row>
    <row r="27" spans="1:22" ht="14.25" customHeight="1" x14ac:dyDescent="0.25">
      <c r="A27" s="130">
        <v>45748</v>
      </c>
      <c r="B27" s="131">
        <v>44300</v>
      </c>
      <c r="C27" s="131">
        <v>41171</v>
      </c>
      <c r="D27" s="131">
        <v>3129</v>
      </c>
      <c r="E27" s="131">
        <v>914887</v>
      </c>
      <c r="J27" s="8"/>
    </row>
    <row r="28" spans="1:22" ht="14.25" customHeight="1" x14ac:dyDescent="0.25">
      <c r="A28" s="130">
        <v>45778</v>
      </c>
      <c r="B28" s="131">
        <v>43617</v>
      </c>
      <c r="C28" s="131">
        <v>40875</v>
      </c>
      <c r="D28" s="131">
        <v>2742</v>
      </c>
      <c r="E28" s="131">
        <v>917629</v>
      </c>
      <c r="J28" s="8"/>
    </row>
    <row r="29" spans="1:22" ht="14.25" customHeight="1" x14ac:dyDescent="0.25">
      <c r="A29" s="130">
        <v>45809</v>
      </c>
      <c r="B29" s="131">
        <v>41625</v>
      </c>
      <c r="C29" s="131">
        <v>38889</v>
      </c>
      <c r="D29" s="131">
        <v>2736</v>
      </c>
      <c r="E29" s="131">
        <v>920467</v>
      </c>
      <c r="J29" s="8"/>
    </row>
    <row r="30" spans="1:22" ht="14.25" customHeight="1" x14ac:dyDescent="0.25">
      <c r="A30" s="130">
        <v>45839</v>
      </c>
      <c r="B30" s="131">
        <v>42995</v>
      </c>
      <c r="C30" s="131">
        <v>39506</v>
      </c>
      <c r="D30" s="131">
        <v>3489</v>
      </c>
      <c r="E30" s="131">
        <v>924186</v>
      </c>
      <c r="J30" s="8"/>
    </row>
    <row r="31" spans="1:22" x14ac:dyDescent="0.25">
      <c r="A31" s="130">
        <v>45870</v>
      </c>
      <c r="B31" s="131">
        <v>44670</v>
      </c>
      <c r="C31" s="131">
        <v>39977</v>
      </c>
      <c r="D31" s="131">
        <v>4693</v>
      </c>
      <c r="E31" s="131">
        <v>929031</v>
      </c>
      <c r="J31" s="8"/>
    </row>
    <row r="32" spans="1:22" x14ac:dyDescent="0.25">
      <c r="A32" s="130">
        <v>45901</v>
      </c>
      <c r="B32" s="131">
        <v>43640</v>
      </c>
      <c r="C32" s="131">
        <v>43550</v>
      </c>
      <c r="D32" s="131">
        <v>90</v>
      </c>
      <c r="E32" s="131">
        <v>929255</v>
      </c>
      <c r="J32" s="8"/>
    </row>
    <row r="33" spans="1:10" x14ac:dyDescent="0.25">
      <c r="A33" s="130">
        <v>45931</v>
      </c>
      <c r="B33" s="131">
        <v>44347</v>
      </c>
      <c r="C33" s="131">
        <v>43822</v>
      </c>
      <c r="D33" s="131">
        <v>525</v>
      </c>
      <c r="E33" s="131">
        <v>929895</v>
      </c>
      <c r="J33" s="8"/>
    </row>
    <row r="34" spans="1:10" x14ac:dyDescent="0.25">
      <c r="A34" s="130">
        <v>45962</v>
      </c>
      <c r="B34" s="131">
        <v>41796</v>
      </c>
      <c r="C34" s="131">
        <v>37250</v>
      </c>
      <c r="D34" s="131">
        <v>4546</v>
      </c>
      <c r="E34" s="131">
        <v>934973</v>
      </c>
      <c r="J34" s="8"/>
    </row>
    <row r="35" spans="1:10" x14ac:dyDescent="0.25">
      <c r="A35" s="130">
        <v>45992</v>
      </c>
      <c r="B35" s="131">
        <v>30390</v>
      </c>
      <c r="C35" s="131">
        <v>38054</v>
      </c>
      <c r="D35" s="131">
        <v>-7664</v>
      </c>
      <c r="E35" s="131">
        <v>927404</v>
      </c>
      <c r="J35" s="8"/>
    </row>
    <row r="36" spans="1:10" x14ac:dyDescent="0.25">
      <c r="A36" s="130">
        <v>46023</v>
      </c>
      <c r="B36" s="131">
        <v>36973</v>
      </c>
      <c r="C36" s="131">
        <v>43532</v>
      </c>
      <c r="D36" s="131">
        <v>-6559</v>
      </c>
      <c r="E36" s="131">
        <v>920797</v>
      </c>
      <c r="J36" s="8"/>
    </row>
    <row r="37" spans="1:10" x14ac:dyDescent="0.25">
      <c r="A37" s="130">
        <v>46054</v>
      </c>
      <c r="B37" s="131">
        <v>80101</v>
      </c>
      <c r="C37" s="131">
        <v>85093</v>
      </c>
      <c r="D37" s="131">
        <v>-4992</v>
      </c>
      <c r="E37" s="131">
        <v>922405</v>
      </c>
    </row>
    <row r="38" spans="1:10" x14ac:dyDescent="0.25">
      <c r="A38" s="130">
        <v>46082</v>
      </c>
      <c r="B38" s="131">
        <v>46789</v>
      </c>
      <c r="C38" s="131">
        <v>45489</v>
      </c>
      <c r="D38" s="131">
        <v>1300</v>
      </c>
      <c r="E38" s="131">
        <v>923987</v>
      </c>
    </row>
    <row r="39" spans="1:10" x14ac:dyDescent="0.25">
      <c r="A39" s="130">
        <v>46113</v>
      </c>
      <c r="B39" s="131">
        <v>43022</v>
      </c>
      <c r="C39" s="131">
        <v>44916</v>
      </c>
      <c r="D39" s="131">
        <v>-1894</v>
      </c>
      <c r="E39" s="131">
        <v>893615</v>
      </c>
    </row>
    <row r="40" spans="1:10" x14ac:dyDescent="0.25">
      <c r="A40" s="130">
        <v>46143</v>
      </c>
      <c r="B40" s="131">
        <v>41590</v>
      </c>
      <c r="C40" s="131">
        <v>41596</v>
      </c>
      <c r="D40" s="131">
        <v>-6</v>
      </c>
      <c r="E40" s="131">
        <v>893837</v>
      </c>
    </row>
    <row r="41" spans="1:10" x14ac:dyDescent="0.25">
      <c r="A41" s="10" t="s">
        <v>8</v>
      </c>
    </row>
    <row r="42" spans="1:10" x14ac:dyDescent="0.25">
      <c r="A42" s="10" t="s">
        <v>5</v>
      </c>
    </row>
    <row r="43" spans="1:10" x14ac:dyDescent="0.25">
      <c r="A43" s="5"/>
    </row>
    <row r="44" spans="1:10" x14ac:dyDescent="0.25">
      <c r="A44" s="5"/>
    </row>
    <row r="45" spans="1:10" x14ac:dyDescent="0.25">
      <c r="A45" s="5"/>
    </row>
    <row r="46" spans="1:10" x14ac:dyDescent="0.25">
      <c r="A46" s="5"/>
    </row>
    <row r="47" spans="1:10" x14ac:dyDescent="0.25">
      <c r="A47" s="5"/>
    </row>
    <row r="48" spans="1:10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</sheetData>
  <mergeCells count="7">
    <mergeCell ref="G13:K13"/>
    <mergeCell ref="G14:K14"/>
    <mergeCell ref="A2:E2"/>
    <mergeCell ref="A3:A4"/>
    <mergeCell ref="B3:E3"/>
    <mergeCell ref="G4:K4"/>
    <mergeCell ref="G5:K5"/>
  </mergeCells>
  <hyperlinks>
    <hyperlink ref="A1" r:id="rId1" xr:uid="{8A8D39AE-2057-487F-89E5-B120AD3DD5B4}"/>
  </hyperlink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02644-230C-4362-A65E-E7C8DF314AD8}">
  <sheetPr codeName="Planilha20"/>
  <dimension ref="A1:X36"/>
  <sheetViews>
    <sheetView workbookViewId="0">
      <selection activeCell="G21" sqref="G21"/>
    </sheetView>
  </sheetViews>
  <sheetFormatPr defaultRowHeight="15" x14ac:dyDescent="0.25"/>
  <cols>
    <col min="1" max="1" width="55.5703125" customWidth="1"/>
    <col min="2" max="5" width="9.7109375" style="58" customWidth="1"/>
    <col min="7" max="7" width="8" bestFit="1" customWidth="1"/>
    <col min="8" max="8" width="5.5703125" bestFit="1" customWidth="1"/>
    <col min="9" max="9" width="4" bestFit="1" customWidth="1"/>
    <col min="10" max="10" width="36" bestFit="1" customWidth="1"/>
    <col min="11" max="17" width="4" bestFit="1" customWidth="1"/>
    <col min="18" max="18" width="4.5703125" bestFit="1" customWidth="1"/>
    <col min="19" max="20" width="4" bestFit="1" customWidth="1"/>
  </cols>
  <sheetData>
    <row r="1" spans="1:13" x14ac:dyDescent="0.25">
      <c r="A1" t="s">
        <v>88</v>
      </c>
      <c r="B1" s="57">
        <v>46143</v>
      </c>
      <c r="F1" s="25" t="s">
        <v>89</v>
      </c>
      <c r="G1" s="25" cm="1">
        <f t="array" aca="1" ref="G1" ca="1">INDIRECT("G16")-D10</f>
        <v>0</v>
      </c>
    </row>
    <row r="3" spans="1:13" x14ac:dyDescent="0.25">
      <c r="A3" s="187" t="str">
        <f>"Movimentação do emprego formal em " &amp; A1 &amp; TEXT(B1," - mmmm/aaaa")</f>
        <v>Movimentação do emprego formal em Ribeirão Preto - maio/2026</v>
      </c>
      <c r="B3" s="188"/>
      <c r="C3" s="188"/>
      <c r="D3" s="188"/>
      <c r="E3" s="191"/>
      <c r="G3" t="str">
        <f>"Saldo de emprego celetista em " &amp; A1</f>
        <v>Saldo de emprego celetista em Ribeirão Preto</v>
      </c>
    </row>
    <row r="4" spans="1:13" x14ac:dyDescent="0.25">
      <c r="A4" s="83" t="s">
        <v>57</v>
      </c>
      <c r="B4" s="59" t="s">
        <v>1</v>
      </c>
      <c r="C4" s="59" t="s">
        <v>2</v>
      </c>
      <c r="D4" s="59" t="s">
        <v>7</v>
      </c>
      <c r="E4" s="68" t="s">
        <v>4</v>
      </c>
      <c r="F4" s="19">
        <v>45778</v>
      </c>
      <c r="G4" s="168">
        <v>-88</v>
      </c>
    </row>
    <row r="5" spans="1:13" x14ac:dyDescent="0.25">
      <c r="A5" s="84" t="s">
        <v>58</v>
      </c>
      <c r="B5" s="60">
        <v>66</v>
      </c>
      <c r="C5" s="60">
        <v>303</v>
      </c>
      <c r="D5" s="140">
        <v>-237</v>
      </c>
      <c r="E5" s="60">
        <v>1557</v>
      </c>
      <c r="F5" s="19">
        <v>45809</v>
      </c>
      <c r="G5" s="168">
        <v>279</v>
      </c>
      <c r="H5" s="36"/>
      <c r="I5" s="36"/>
      <c r="K5" s="36"/>
      <c r="M5" s="37"/>
    </row>
    <row r="6" spans="1:13" x14ac:dyDescent="0.25">
      <c r="A6" s="85" t="s">
        <v>59</v>
      </c>
      <c r="B6" s="61">
        <v>1033</v>
      </c>
      <c r="C6" s="61">
        <v>1053</v>
      </c>
      <c r="D6" s="143">
        <v>-20</v>
      </c>
      <c r="E6" s="61">
        <v>27687</v>
      </c>
      <c r="F6" s="19">
        <v>45839</v>
      </c>
      <c r="G6" s="168">
        <v>327</v>
      </c>
      <c r="H6" s="36"/>
      <c r="I6" s="36"/>
      <c r="J6" s="36"/>
      <c r="K6" s="36"/>
      <c r="L6" s="36"/>
      <c r="M6" s="37"/>
    </row>
    <row r="7" spans="1:13" x14ac:dyDescent="0.25">
      <c r="A7" s="86" t="s">
        <v>60</v>
      </c>
      <c r="B7" s="62">
        <v>974</v>
      </c>
      <c r="C7" s="62">
        <v>974</v>
      </c>
      <c r="D7" s="144">
        <v>0</v>
      </c>
      <c r="E7" s="62">
        <v>14670</v>
      </c>
      <c r="F7" s="19">
        <v>45870</v>
      </c>
      <c r="G7" s="168">
        <v>205</v>
      </c>
      <c r="H7" s="36"/>
      <c r="I7" s="36"/>
      <c r="K7" s="36"/>
      <c r="L7" s="36"/>
      <c r="M7" s="37"/>
    </row>
    <row r="8" spans="1:13" x14ac:dyDescent="0.25">
      <c r="A8" s="85" t="s">
        <v>61</v>
      </c>
      <c r="B8" s="61">
        <v>3216</v>
      </c>
      <c r="C8" s="61">
        <v>3432</v>
      </c>
      <c r="D8" s="145">
        <v>-216</v>
      </c>
      <c r="E8" s="61">
        <v>69139</v>
      </c>
      <c r="F8" s="19">
        <v>45901</v>
      </c>
      <c r="G8" s="168">
        <v>720</v>
      </c>
      <c r="H8" s="36"/>
      <c r="I8" s="36"/>
      <c r="J8" s="36"/>
      <c r="K8" s="36"/>
      <c r="L8" s="36"/>
      <c r="M8" s="37"/>
    </row>
    <row r="9" spans="1:13" x14ac:dyDescent="0.25">
      <c r="A9" s="86" t="s">
        <v>62</v>
      </c>
      <c r="B9" s="62">
        <v>7079</v>
      </c>
      <c r="C9" s="62">
        <v>7038</v>
      </c>
      <c r="D9" s="140">
        <v>41</v>
      </c>
      <c r="E9" s="62">
        <v>149811</v>
      </c>
      <c r="F9" s="19">
        <v>45931</v>
      </c>
      <c r="G9" s="168">
        <v>284</v>
      </c>
      <c r="I9" s="36"/>
      <c r="J9" s="36"/>
      <c r="L9" s="36"/>
      <c r="M9" s="37"/>
    </row>
    <row r="10" spans="1:13" x14ac:dyDescent="0.25">
      <c r="A10" s="87" t="s">
        <v>0</v>
      </c>
      <c r="B10" s="88">
        <f>SUM(B5:B9)</f>
        <v>12368</v>
      </c>
      <c r="C10" s="88">
        <f t="shared" ref="C10:D10" si="0">SUM(C5:C9)</f>
        <v>12800</v>
      </c>
      <c r="D10" s="145">
        <f t="shared" si="0"/>
        <v>-432</v>
      </c>
      <c r="E10" s="89">
        <f>SUM(E5:E9)</f>
        <v>262864</v>
      </c>
      <c r="F10" s="19">
        <v>45962</v>
      </c>
      <c r="G10" s="168">
        <v>375</v>
      </c>
    </row>
    <row r="11" spans="1:13" x14ac:dyDescent="0.25">
      <c r="A11" s="81" t="s">
        <v>63</v>
      </c>
      <c r="B11" s="63"/>
      <c r="C11" s="63"/>
      <c r="D11" s="63"/>
      <c r="E11" s="63"/>
      <c r="F11" s="19">
        <v>45992</v>
      </c>
      <c r="G11" s="168">
        <v>-3076</v>
      </c>
    </row>
    <row r="12" spans="1:13" x14ac:dyDescent="0.25">
      <c r="A12" s="81" t="s">
        <v>64</v>
      </c>
      <c r="B12" s="63"/>
      <c r="C12" s="63"/>
      <c r="D12" s="63"/>
      <c r="E12" s="63"/>
      <c r="F12" s="19">
        <v>46023</v>
      </c>
      <c r="G12" s="168">
        <v>768</v>
      </c>
    </row>
    <row r="13" spans="1:13" x14ac:dyDescent="0.25">
      <c r="F13" s="19">
        <v>46054</v>
      </c>
      <c r="G13" s="168">
        <v>2192</v>
      </c>
    </row>
    <row r="14" spans="1:13" x14ac:dyDescent="0.25">
      <c r="B14" s="166" t="b" cm="1">
        <f t="array" ref="B14:E14">B8:E8=B20:E20</f>
        <v>1</v>
      </c>
      <c r="C14" s="166" t="b">
        <v>1</v>
      </c>
      <c r="D14" s="166" t="b">
        <v>1</v>
      </c>
      <c r="E14" s="166" t="b">
        <v>1</v>
      </c>
      <c r="F14" s="19">
        <v>46082</v>
      </c>
      <c r="G14" s="168">
        <v>2192</v>
      </c>
    </row>
    <row r="15" spans="1:13" x14ac:dyDescent="0.25">
      <c r="A15" s="185" t="str">
        <f>"Saldo e estoque do emprego celetista em " &amp; A1</f>
        <v>Saldo e estoque do emprego celetista em Ribeirão Preto</v>
      </c>
      <c r="B15" s="185"/>
      <c r="C15" s="185"/>
      <c r="D15" s="185"/>
      <c r="E15" s="185"/>
      <c r="F15" s="19">
        <v>46113</v>
      </c>
      <c r="G15" s="168">
        <v>254</v>
      </c>
    </row>
    <row r="16" spans="1:13" x14ac:dyDescent="0.25">
      <c r="A16" s="35" t="s">
        <v>57</v>
      </c>
      <c r="B16" s="59" t="s">
        <v>1</v>
      </c>
      <c r="C16" s="59" t="s">
        <v>2</v>
      </c>
      <c r="D16" s="59" t="s">
        <v>7</v>
      </c>
      <c r="E16" s="59" t="s">
        <v>4</v>
      </c>
      <c r="F16" s="19">
        <v>46143</v>
      </c>
      <c r="G16" s="138">
        <v>-432</v>
      </c>
    </row>
    <row r="17" spans="1:24" ht="30" x14ac:dyDescent="0.25">
      <c r="A17" s="49" t="s">
        <v>65</v>
      </c>
      <c r="B17" s="64">
        <v>414</v>
      </c>
      <c r="C17" s="64">
        <v>428</v>
      </c>
      <c r="D17" s="140">
        <v>-14</v>
      </c>
      <c r="E17" s="64">
        <v>10367</v>
      </c>
      <c r="F17" s="19"/>
      <c r="G17" s="138"/>
    </row>
    <row r="18" spans="1:24" ht="30" x14ac:dyDescent="0.25">
      <c r="A18" s="50" t="s">
        <v>66</v>
      </c>
      <c r="B18" s="65">
        <v>562</v>
      </c>
      <c r="C18" s="65">
        <v>619</v>
      </c>
      <c r="D18" s="143">
        <v>-57</v>
      </c>
      <c r="E18" s="65">
        <v>16613</v>
      </c>
      <c r="L18" s="36"/>
    </row>
    <row r="19" spans="1:24" x14ac:dyDescent="0.25">
      <c r="A19" s="51" t="s">
        <v>42</v>
      </c>
      <c r="B19" s="66">
        <v>2240</v>
      </c>
      <c r="C19" s="66">
        <v>2385</v>
      </c>
      <c r="D19" s="144">
        <v>-145</v>
      </c>
      <c r="E19" s="66">
        <v>42159</v>
      </c>
      <c r="X19" s="36"/>
    </row>
    <row r="20" spans="1:24" x14ac:dyDescent="0.25">
      <c r="A20" s="52" t="s">
        <v>67</v>
      </c>
      <c r="B20" s="79">
        <f>SUM(B17:B19)</f>
        <v>3216</v>
      </c>
      <c r="C20" s="79">
        <f t="shared" ref="C20:E20" si="1">SUM(C17:C19)</f>
        <v>3432</v>
      </c>
      <c r="D20" s="146">
        <f t="shared" si="1"/>
        <v>-216</v>
      </c>
      <c r="E20" s="79">
        <f t="shared" si="1"/>
        <v>69139</v>
      </c>
    </row>
    <row r="21" spans="1:24" x14ac:dyDescent="0.25">
      <c r="A21" s="81" t="s">
        <v>63</v>
      </c>
      <c r="B21" s="63"/>
      <c r="C21" s="63"/>
      <c r="D21" s="63"/>
      <c r="E21" s="63"/>
    </row>
    <row r="22" spans="1:24" x14ac:dyDescent="0.25">
      <c r="A22" s="81" t="s">
        <v>64</v>
      </c>
      <c r="B22" s="63"/>
      <c r="C22" s="63"/>
      <c r="D22" s="63"/>
      <c r="E22" s="63"/>
    </row>
    <row r="23" spans="1:24" x14ac:dyDescent="0.25">
      <c r="B23" s="166" t="b">
        <f>D19=B34</f>
        <v>1</v>
      </c>
      <c r="J23" s="36"/>
    </row>
    <row r="24" spans="1:24" x14ac:dyDescent="0.25">
      <c r="A24" s="194" t="str">
        <f>"Saldo e estoque de empregos celetistas no comércio varejista de " &amp; A1</f>
        <v>Saldo e estoque de empregos celetistas no comércio varejista de Ribeirão Preto</v>
      </c>
      <c r="B24" s="195"/>
      <c r="C24" s="195"/>
      <c r="D24" s="196"/>
      <c r="J24" s="36"/>
    </row>
    <row r="25" spans="1:24" x14ac:dyDescent="0.25">
      <c r="A25" s="38" t="s">
        <v>68</v>
      </c>
      <c r="B25" s="82">
        <f>B1</f>
        <v>46143</v>
      </c>
      <c r="C25" s="59" t="s">
        <v>69</v>
      </c>
      <c r="D25" s="68" t="s">
        <v>4</v>
      </c>
    </row>
    <row r="26" spans="1:24" x14ac:dyDescent="0.25">
      <c r="A26" s="53" t="s">
        <v>70</v>
      </c>
      <c r="B26" s="69">
        <v>-34</v>
      </c>
      <c r="C26" s="69">
        <v>-80</v>
      </c>
      <c r="D26" s="70">
        <v>1263</v>
      </c>
    </row>
    <row r="27" spans="1:24" x14ac:dyDescent="0.25">
      <c r="A27" s="48" t="s">
        <v>71</v>
      </c>
      <c r="B27" s="71">
        <v>21</v>
      </c>
      <c r="C27" s="71">
        <v>26</v>
      </c>
      <c r="D27" s="72">
        <v>2524</v>
      </c>
    </row>
    <row r="28" spans="1:24" x14ac:dyDescent="0.25">
      <c r="A28" s="54" t="s">
        <v>72</v>
      </c>
      <c r="B28" s="73">
        <v>-24</v>
      </c>
      <c r="C28" s="73">
        <v>-77</v>
      </c>
      <c r="D28" s="74">
        <v>5346</v>
      </c>
    </row>
    <row r="29" spans="1:24" x14ac:dyDescent="0.25">
      <c r="A29" s="55" t="s">
        <v>73</v>
      </c>
      <c r="B29" s="75">
        <v>-13</v>
      </c>
      <c r="C29" s="75">
        <v>15</v>
      </c>
      <c r="D29" s="76">
        <v>5019</v>
      </c>
    </row>
    <row r="30" spans="1:24" x14ac:dyDescent="0.25">
      <c r="A30" s="53" t="s">
        <v>74</v>
      </c>
      <c r="B30" s="69">
        <v>-34</v>
      </c>
      <c r="C30" s="69">
        <v>-17</v>
      </c>
      <c r="D30" s="70">
        <v>3860</v>
      </c>
      <c r="G30" s="36"/>
    </row>
    <row r="31" spans="1:24" ht="30.75" customHeight="1" x14ac:dyDescent="0.25">
      <c r="A31" s="48" t="s">
        <v>75</v>
      </c>
      <c r="B31" s="71">
        <v>-39</v>
      </c>
      <c r="C31" s="71">
        <v>-34</v>
      </c>
      <c r="D31" s="72">
        <v>4804</v>
      </c>
    </row>
    <row r="32" spans="1:24" ht="30" x14ac:dyDescent="0.25">
      <c r="A32" s="53" t="s">
        <v>76</v>
      </c>
      <c r="B32" s="69">
        <v>9</v>
      </c>
      <c r="C32" s="69">
        <v>-451</v>
      </c>
      <c r="D32" s="70">
        <v>7572</v>
      </c>
      <c r="H32" s="36"/>
    </row>
    <row r="33" spans="1:10" x14ac:dyDescent="0.25">
      <c r="A33" s="55" t="s">
        <v>77</v>
      </c>
      <c r="B33" s="75">
        <v>-31</v>
      </c>
      <c r="C33" s="75">
        <v>-145</v>
      </c>
      <c r="D33" s="76">
        <v>11771</v>
      </c>
      <c r="J33" s="36"/>
    </row>
    <row r="34" spans="1:10" x14ac:dyDescent="0.25">
      <c r="A34" s="56" t="s">
        <v>78</v>
      </c>
      <c r="B34" s="77">
        <f>SUM(B26:B33)</f>
        <v>-145</v>
      </c>
      <c r="C34" s="142">
        <f t="shared" ref="C34:D34" si="2">SUM(C26:C33)</f>
        <v>-763</v>
      </c>
      <c r="D34" s="78">
        <f t="shared" si="2"/>
        <v>42159</v>
      </c>
      <c r="J34" s="36"/>
    </row>
    <row r="35" spans="1:10" x14ac:dyDescent="0.25">
      <c r="A35" s="81" t="s">
        <v>63</v>
      </c>
      <c r="B35" s="63"/>
      <c r="C35" s="63"/>
      <c r="D35" s="63"/>
    </row>
    <row r="36" spans="1:10" x14ac:dyDescent="0.25">
      <c r="A36" s="81" t="s">
        <v>64</v>
      </c>
      <c r="B36" s="63"/>
      <c r="C36" s="63"/>
      <c r="D36" s="63"/>
    </row>
  </sheetData>
  <mergeCells count="3">
    <mergeCell ref="A3:E3"/>
    <mergeCell ref="A15:E15"/>
    <mergeCell ref="A24:D24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 Classificação: RESTRITA&amp;1#_x000D_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6F4BF-B900-4F31-BC69-566B77F88BDC}">
  <sheetPr codeName="Planilha21"/>
  <dimension ref="A1:X36"/>
  <sheetViews>
    <sheetView workbookViewId="0">
      <selection activeCell="G21" sqref="G21"/>
    </sheetView>
  </sheetViews>
  <sheetFormatPr defaultRowHeight="15" x14ac:dyDescent="0.25"/>
  <cols>
    <col min="1" max="1" width="55.5703125" customWidth="1"/>
    <col min="2" max="5" width="9.7109375" style="58" customWidth="1"/>
    <col min="7" max="7" width="8" bestFit="1" customWidth="1"/>
    <col min="8" max="8" width="5.5703125" bestFit="1" customWidth="1"/>
    <col min="9" max="9" width="4" bestFit="1" customWidth="1"/>
    <col min="10" max="10" width="36" bestFit="1" customWidth="1"/>
    <col min="11" max="17" width="4" bestFit="1" customWidth="1"/>
    <col min="18" max="18" width="4.5703125" bestFit="1" customWidth="1"/>
    <col min="19" max="20" width="4" bestFit="1" customWidth="1"/>
  </cols>
  <sheetData>
    <row r="1" spans="1:13" x14ac:dyDescent="0.25">
      <c r="A1" t="s">
        <v>148</v>
      </c>
      <c r="B1" s="57">
        <v>46143</v>
      </c>
      <c r="F1" s="25" t="s">
        <v>89</v>
      </c>
      <c r="G1" s="25" cm="1">
        <f t="array" aca="1" ref="G1" ca="1">INDIRECT("G16")-D10</f>
        <v>0</v>
      </c>
    </row>
    <row r="3" spans="1:13" x14ac:dyDescent="0.25">
      <c r="A3" s="187" t="str">
        <f>"Movimentação do emprego formal em " &amp; A1 &amp; TEXT(B1," - mmmm/aaaa")</f>
        <v>Movimentação do emprego formal em JAÚ - maio/2026</v>
      </c>
      <c r="B3" s="188"/>
      <c r="C3" s="188"/>
      <c r="D3" s="188"/>
      <c r="E3" s="191"/>
      <c r="G3" t="str">
        <f>"Saldo de emprego celetista em " &amp; A1</f>
        <v>Saldo de emprego celetista em JAÚ</v>
      </c>
    </row>
    <row r="4" spans="1:13" x14ac:dyDescent="0.25">
      <c r="A4" s="83" t="s">
        <v>57</v>
      </c>
      <c r="B4" s="59" t="s">
        <v>1</v>
      </c>
      <c r="C4" s="59" t="s">
        <v>2</v>
      </c>
      <c r="D4" s="59" t="s">
        <v>7</v>
      </c>
      <c r="E4" s="68" t="s">
        <v>4</v>
      </c>
      <c r="F4" s="19">
        <v>45778</v>
      </c>
      <c r="G4" s="168">
        <v>-105</v>
      </c>
    </row>
    <row r="5" spans="1:13" x14ac:dyDescent="0.25">
      <c r="A5" s="84" t="s">
        <v>58</v>
      </c>
      <c r="B5" s="60">
        <v>52</v>
      </c>
      <c r="C5" s="60">
        <v>24</v>
      </c>
      <c r="D5" s="140">
        <v>28</v>
      </c>
      <c r="E5" s="60">
        <v>784</v>
      </c>
      <c r="F5" s="19">
        <v>45809</v>
      </c>
      <c r="G5" s="168">
        <v>96</v>
      </c>
      <c r="H5" s="36"/>
      <c r="I5" s="36"/>
      <c r="K5" s="36"/>
      <c r="M5" s="37"/>
    </row>
    <row r="6" spans="1:13" x14ac:dyDescent="0.25">
      <c r="A6" s="85" t="s">
        <v>59</v>
      </c>
      <c r="B6" s="61">
        <v>496</v>
      </c>
      <c r="C6" s="61">
        <v>538</v>
      </c>
      <c r="D6" s="143">
        <v>-42</v>
      </c>
      <c r="E6" s="61">
        <v>11162</v>
      </c>
      <c r="F6" s="19">
        <v>45839</v>
      </c>
      <c r="G6" s="168">
        <v>87</v>
      </c>
      <c r="H6" s="36"/>
      <c r="I6" s="36"/>
      <c r="J6" s="36"/>
      <c r="K6" s="36"/>
      <c r="L6" s="36"/>
      <c r="M6" s="37"/>
    </row>
    <row r="7" spans="1:13" x14ac:dyDescent="0.25">
      <c r="A7" s="86" t="s">
        <v>60</v>
      </c>
      <c r="B7" s="62">
        <v>112</v>
      </c>
      <c r="C7" s="62">
        <v>131</v>
      </c>
      <c r="D7" s="144">
        <v>-19</v>
      </c>
      <c r="E7" s="62">
        <v>1935</v>
      </c>
      <c r="F7" s="19">
        <v>45870</v>
      </c>
      <c r="G7" s="168">
        <v>159</v>
      </c>
      <c r="H7" s="36"/>
      <c r="I7" s="36"/>
      <c r="K7" s="36"/>
      <c r="L7" s="36"/>
      <c r="M7" s="37"/>
    </row>
    <row r="8" spans="1:13" x14ac:dyDescent="0.25">
      <c r="A8" s="85" t="s">
        <v>61</v>
      </c>
      <c r="B8" s="61">
        <v>558</v>
      </c>
      <c r="C8" s="61">
        <v>551</v>
      </c>
      <c r="D8" s="145">
        <v>7</v>
      </c>
      <c r="E8" s="61">
        <v>11312</v>
      </c>
      <c r="F8" s="19">
        <v>45901</v>
      </c>
      <c r="G8" s="168">
        <v>41</v>
      </c>
      <c r="H8" s="36"/>
      <c r="I8" s="36"/>
      <c r="J8" s="36"/>
      <c r="K8" s="36"/>
      <c r="L8" s="36"/>
      <c r="M8" s="37"/>
    </row>
    <row r="9" spans="1:13" x14ac:dyDescent="0.25">
      <c r="A9" s="86" t="s">
        <v>62</v>
      </c>
      <c r="B9" s="62">
        <v>456</v>
      </c>
      <c r="C9" s="62">
        <v>417</v>
      </c>
      <c r="D9" s="140">
        <v>39</v>
      </c>
      <c r="E9" s="62">
        <v>15157</v>
      </c>
      <c r="F9" s="19">
        <v>45931</v>
      </c>
      <c r="G9" s="168">
        <v>98</v>
      </c>
      <c r="I9" s="36"/>
      <c r="J9" s="36"/>
      <c r="L9" s="36"/>
      <c r="M9" s="37"/>
    </row>
    <row r="10" spans="1:13" x14ac:dyDescent="0.25">
      <c r="A10" s="87" t="s">
        <v>0</v>
      </c>
      <c r="B10" s="88">
        <f>SUM(B5:B9)</f>
        <v>1674</v>
      </c>
      <c r="C10" s="88">
        <f t="shared" ref="C10:E10" si="0">SUM(C5:C9)</f>
        <v>1661</v>
      </c>
      <c r="D10" s="88">
        <f t="shared" si="0"/>
        <v>13</v>
      </c>
      <c r="E10" s="88">
        <f t="shared" si="0"/>
        <v>40350</v>
      </c>
      <c r="F10" s="19">
        <v>45962</v>
      </c>
      <c r="G10" s="168">
        <v>-91</v>
      </c>
    </row>
    <row r="11" spans="1:13" x14ac:dyDescent="0.25">
      <c r="A11" s="81" t="s">
        <v>63</v>
      </c>
      <c r="B11" s="63"/>
      <c r="C11" s="63"/>
      <c r="D11" s="63"/>
      <c r="E11" s="63"/>
      <c r="F11" s="19">
        <v>45992</v>
      </c>
      <c r="G11" s="168">
        <v>-791</v>
      </c>
    </row>
    <row r="12" spans="1:13" x14ac:dyDescent="0.25">
      <c r="A12" s="81" t="s">
        <v>64</v>
      </c>
      <c r="B12" s="63"/>
      <c r="C12" s="63"/>
      <c r="D12" s="63"/>
      <c r="E12" s="63"/>
      <c r="F12" s="19">
        <v>46023</v>
      </c>
      <c r="G12" s="168">
        <v>296</v>
      </c>
    </row>
    <row r="13" spans="1:13" x14ac:dyDescent="0.25">
      <c r="F13" s="19">
        <v>46054</v>
      </c>
      <c r="G13" s="168">
        <v>372</v>
      </c>
    </row>
    <row r="14" spans="1:13" x14ac:dyDescent="0.25">
      <c r="B14" s="166" t="b" cm="1">
        <f t="array" ref="B14:E14">B8:E8=B20:E20</f>
        <v>1</v>
      </c>
      <c r="C14" s="166" t="b">
        <v>1</v>
      </c>
      <c r="D14" s="166" t="b">
        <v>1</v>
      </c>
      <c r="E14" s="166" t="b">
        <v>1</v>
      </c>
      <c r="F14" s="19">
        <v>46082</v>
      </c>
      <c r="G14" s="168">
        <v>372</v>
      </c>
    </row>
    <row r="15" spans="1:13" x14ac:dyDescent="0.25">
      <c r="A15" s="185" t="str">
        <f>"Saldo e estoque do emprego celetista em " &amp; A1</f>
        <v>Saldo e estoque do emprego celetista em JAÚ</v>
      </c>
      <c r="B15" s="185"/>
      <c r="C15" s="185"/>
      <c r="D15" s="185"/>
      <c r="E15" s="185"/>
      <c r="F15" s="19">
        <v>46113</v>
      </c>
      <c r="G15" s="168">
        <v>12</v>
      </c>
    </row>
    <row r="16" spans="1:13" x14ac:dyDescent="0.25">
      <c r="A16" s="35" t="s">
        <v>57</v>
      </c>
      <c r="B16" s="59" t="s">
        <v>1</v>
      </c>
      <c r="C16" s="59" t="s">
        <v>2</v>
      </c>
      <c r="D16" s="59" t="s">
        <v>7</v>
      </c>
      <c r="E16" s="59" t="s">
        <v>4</v>
      </c>
      <c r="F16" s="19">
        <v>46143</v>
      </c>
      <c r="G16" s="36">
        <v>13</v>
      </c>
    </row>
    <row r="17" spans="1:24" ht="30" x14ac:dyDescent="0.25">
      <c r="A17" s="49" t="s">
        <v>65</v>
      </c>
      <c r="B17" s="64">
        <v>66</v>
      </c>
      <c r="C17" s="64">
        <v>72</v>
      </c>
      <c r="D17" s="140">
        <v>-6</v>
      </c>
      <c r="E17" s="64">
        <v>1712</v>
      </c>
      <c r="F17" s="19"/>
      <c r="G17" s="36"/>
    </row>
    <row r="18" spans="1:24" ht="30" x14ac:dyDescent="0.25">
      <c r="A18" s="50" t="s">
        <v>66</v>
      </c>
      <c r="B18" s="65">
        <v>78</v>
      </c>
      <c r="C18" s="65">
        <v>74</v>
      </c>
      <c r="D18" s="143">
        <v>4</v>
      </c>
      <c r="E18" s="65">
        <v>1602</v>
      </c>
      <c r="L18" s="36"/>
    </row>
    <row r="19" spans="1:24" x14ac:dyDescent="0.25">
      <c r="A19" s="51" t="s">
        <v>42</v>
      </c>
      <c r="B19" s="66">
        <v>414</v>
      </c>
      <c r="C19" s="66">
        <v>405</v>
      </c>
      <c r="D19" s="144">
        <v>9</v>
      </c>
      <c r="E19" s="66">
        <v>7998</v>
      </c>
      <c r="G19" s="112"/>
      <c r="X19" s="36"/>
    </row>
    <row r="20" spans="1:24" x14ac:dyDescent="0.25">
      <c r="A20" s="52" t="s">
        <v>67</v>
      </c>
      <c r="B20" s="79">
        <f>SUM(B17:B19)</f>
        <v>558</v>
      </c>
      <c r="C20" s="79">
        <f t="shared" ref="C20:E20" si="1">SUM(C17:C19)</f>
        <v>551</v>
      </c>
      <c r="D20" s="146">
        <f t="shared" si="1"/>
        <v>7</v>
      </c>
      <c r="E20" s="79">
        <f t="shared" si="1"/>
        <v>11312</v>
      </c>
    </row>
    <row r="21" spans="1:24" x14ac:dyDescent="0.25">
      <c r="A21" s="81" t="s">
        <v>63</v>
      </c>
      <c r="B21" s="63"/>
      <c r="C21" s="63"/>
      <c r="D21" s="63"/>
      <c r="E21" s="63"/>
    </row>
    <row r="22" spans="1:24" x14ac:dyDescent="0.25">
      <c r="A22" s="81" t="s">
        <v>64</v>
      </c>
      <c r="B22" s="63"/>
      <c r="C22" s="63"/>
      <c r="D22" s="63"/>
      <c r="E22" s="63"/>
    </row>
    <row r="23" spans="1:24" x14ac:dyDescent="0.25">
      <c r="B23" s="166" t="b">
        <f>D19=B34</f>
        <v>1</v>
      </c>
      <c r="J23" s="36"/>
    </row>
    <row r="24" spans="1:24" x14ac:dyDescent="0.25">
      <c r="A24" s="194" t="str">
        <f>"Saldo e estoque de empregos celetistas no comércio varejista de " &amp; A1</f>
        <v>Saldo e estoque de empregos celetistas no comércio varejista de JAÚ</v>
      </c>
      <c r="B24" s="195"/>
      <c r="C24" s="195"/>
      <c r="D24" s="196"/>
      <c r="J24" s="36"/>
    </row>
    <row r="25" spans="1:24" x14ac:dyDescent="0.25">
      <c r="A25" s="38" t="s">
        <v>68</v>
      </c>
      <c r="B25" s="82">
        <f>B1</f>
        <v>46143</v>
      </c>
      <c r="C25" s="59" t="s">
        <v>69</v>
      </c>
      <c r="D25" s="68" t="s">
        <v>4</v>
      </c>
    </row>
    <row r="26" spans="1:24" x14ac:dyDescent="0.25">
      <c r="A26" s="53" t="s">
        <v>70</v>
      </c>
      <c r="B26" s="69">
        <v>3</v>
      </c>
      <c r="C26" s="69">
        <v>32</v>
      </c>
      <c r="D26" s="70">
        <v>193</v>
      </c>
    </row>
    <row r="27" spans="1:24" x14ac:dyDescent="0.25">
      <c r="A27" s="48" t="s">
        <v>71</v>
      </c>
      <c r="B27" s="71">
        <v>2</v>
      </c>
      <c r="C27" s="71">
        <v>-5</v>
      </c>
      <c r="D27" s="72">
        <v>320</v>
      </c>
    </row>
    <row r="28" spans="1:24" x14ac:dyDescent="0.25">
      <c r="A28" s="54" t="s">
        <v>72</v>
      </c>
      <c r="B28" s="73">
        <v>5</v>
      </c>
      <c r="C28" s="73">
        <v>-8</v>
      </c>
      <c r="D28" s="74">
        <v>543</v>
      </c>
    </row>
    <row r="29" spans="1:24" x14ac:dyDescent="0.25">
      <c r="A29" s="55" t="s">
        <v>73</v>
      </c>
      <c r="B29" s="75">
        <v>-1</v>
      </c>
      <c r="C29" s="75">
        <v>-15</v>
      </c>
      <c r="D29" s="76">
        <v>789</v>
      </c>
      <c r="G29" s="36"/>
    </row>
    <row r="30" spans="1:24" x14ac:dyDescent="0.25">
      <c r="A30" s="53" t="s">
        <v>74</v>
      </c>
      <c r="B30" s="69">
        <v>5</v>
      </c>
      <c r="C30" s="69">
        <v>-3</v>
      </c>
      <c r="D30" s="70">
        <v>531</v>
      </c>
    </row>
    <row r="31" spans="1:24" ht="30.75" customHeight="1" x14ac:dyDescent="0.25">
      <c r="A31" s="48" t="s">
        <v>75</v>
      </c>
      <c r="B31" s="71">
        <v>15</v>
      </c>
      <c r="C31" s="71">
        <v>25</v>
      </c>
      <c r="D31" s="72">
        <v>723</v>
      </c>
    </row>
    <row r="32" spans="1:24" ht="30" x14ac:dyDescent="0.25">
      <c r="A32" s="53" t="s">
        <v>76</v>
      </c>
      <c r="B32" s="69">
        <v>-10</v>
      </c>
      <c r="C32" s="69">
        <v>4</v>
      </c>
      <c r="D32" s="70">
        <v>1345</v>
      </c>
      <c r="H32" s="36"/>
    </row>
    <row r="33" spans="1:10" x14ac:dyDescent="0.25">
      <c r="A33" s="55" t="s">
        <v>77</v>
      </c>
      <c r="B33" s="75">
        <v>-10</v>
      </c>
      <c r="C33" s="75">
        <v>35</v>
      </c>
      <c r="D33" s="76">
        <v>3554</v>
      </c>
      <c r="J33" s="36"/>
    </row>
    <row r="34" spans="1:10" x14ac:dyDescent="0.25">
      <c r="A34" s="56" t="s">
        <v>78</v>
      </c>
      <c r="B34" s="77">
        <f>SUM(B26:B33)</f>
        <v>9</v>
      </c>
      <c r="C34" s="142">
        <f t="shared" ref="C34:D34" si="2">SUM(C26:C33)</f>
        <v>65</v>
      </c>
      <c r="D34" s="77">
        <f t="shared" si="2"/>
        <v>7998</v>
      </c>
      <c r="J34" s="36"/>
    </row>
    <row r="35" spans="1:10" x14ac:dyDescent="0.25">
      <c r="A35" s="81" t="s">
        <v>63</v>
      </c>
      <c r="B35" s="63"/>
      <c r="C35" s="63"/>
      <c r="D35" s="63"/>
    </row>
    <row r="36" spans="1:10" x14ac:dyDescent="0.25">
      <c r="A36" s="81" t="s">
        <v>64</v>
      </c>
      <c r="B36" s="63"/>
      <c r="C36" s="63"/>
      <c r="D36" s="63"/>
    </row>
  </sheetData>
  <mergeCells count="3">
    <mergeCell ref="A3:E3"/>
    <mergeCell ref="A15:E15"/>
    <mergeCell ref="A24:D2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D628F-DC13-4EE4-ADEA-5A989DEFB975}">
  <sheetPr codeName="Planilha23"/>
  <dimension ref="A1:X36"/>
  <sheetViews>
    <sheetView topLeftCell="A15" workbookViewId="0">
      <selection activeCell="A36" sqref="A36"/>
    </sheetView>
  </sheetViews>
  <sheetFormatPr defaultRowHeight="15" x14ac:dyDescent="0.25"/>
  <cols>
    <col min="1" max="1" width="55.5703125" customWidth="1"/>
    <col min="2" max="3" width="9.7109375" style="58" customWidth="1"/>
    <col min="4" max="5" width="10.42578125" style="58" bestFit="1" customWidth="1"/>
    <col min="7" max="7" width="8.28515625" bestFit="1" customWidth="1"/>
    <col min="8" max="8" width="5.5703125" bestFit="1" customWidth="1"/>
    <col min="9" max="9" width="6.85546875" bestFit="1" customWidth="1"/>
    <col min="10" max="10" width="36" bestFit="1" customWidth="1"/>
    <col min="11" max="17" width="4" bestFit="1" customWidth="1"/>
    <col min="18" max="18" width="4.5703125" bestFit="1" customWidth="1"/>
    <col min="19" max="20" width="4" bestFit="1" customWidth="1"/>
  </cols>
  <sheetData>
    <row r="1" spans="1:13" x14ac:dyDescent="0.25">
      <c r="A1" t="s">
        <v>178</v>
      </c>
      <c r="B1" s="57">
        <v>46143</v>
      </c>
      <c r="F1" s="25" t="s">
        <v>89</v>
      </c>
      <c r="G1" s="40" cm="1">
        <f t="array" aca="1" ref="G1" ca="1">+G16-INDIRECT("D10")</f>
        <v>1978</v>
      </c>
    </row>
    <row r="3" spans="1:13" x14ac:dyDescent="0.25">
      <c r="A3" s="187" t="str">
        <f>"Movimentação do emprego formal em " &amp; A1 &amp; TEXT(B1," - mmmm/aaaa")</f>
        <v>Movimentação do emprego formal em Estado de SP - maio/2026</v>
      </c>
      <c r="B3" s="188"/>
      <c r="C3" s="188"/>
      <c r="D3" s="188"/>
      <c r="E3" s="191"/>
      <c r="G3" t="str">
        <f>"Saldo de emprego celetista em " &amp; A1 &amp; CHAR(10)&amp;"(em 1000)"</f>
        <v>Saldo de emprego celetista em Estado de SP
(em 1000)</v>
      </c>
    </row>
    <row r="4" spans="1:13" x14ac:dyDescent="0.25">
      <c r="A4" s="83" t="s">
        <v>57</v>
      </c>
      <c r="B4" s="59" t="s">
        <v>1</v>
      </c>
      <c r="C4" s="59" t="s">
        <v>2</v>
      </c>
      <c r="D4" s="59" t="s">
        <v>7</v>
      </c>
      <c r="E4" s="68" t="s">
        <v>4</v>
      </c>
      <c r="F4" s="19">
        <v>45748</v>
      </c>
      <c r="G4" s="167">
        <v>65048</v>
      </c>
    </row>
    <row r="5" spans="1:13" x14ac:dyDescent="0.25">
      <c r="A5" s="84" t="s">
        <v>58</v>
      </c>
      <c r="B5" s="60">
        <v>22521</v>
      </c>
      <c r="C5" s="60">
        <v>17968</v>
      </c>
      <c r="D5" s="140">
        <v>4553</v>
      </c>
      <c r="E5" s="60">
        <v>343745</v>
      </c>
      <c r="F5" s="19">
        <v>45778</v>
      </c>
      <c r="G5" s="167">
        <v>33112</v>
      </c>
      <c r="H5" s="36"/>
      <c r="I5" s="36"/>
      <c r="K5" s="36"/>
      <c r="M5" s="37"/>
    </row>
    <row r="6" spans="1:13" x14ac:dyDescent="0.25">
      <c r="A6" s="85" t="s">
        <v>59</v>
      </c>
      <c r="B6" s="61">
        <v>89500</v>
      </c>
      <c r="C6" s="61">
        <v>90366</v>
      </c>
      <c r="D6" s="143">
        <v>-866</v>
      </c>
      <c r="E6" s="61">
        <v>2750467</v>
      </c>
      <c r="F6" s="19">
        <v>45809</v>
      </c>
      <c r="G6" s="167">
        <v>37801</v>
      </c>
      <c r="H6" s="36"/>
      <c r="I6" s="36"/>
      <c r="J6" s="36"/>
      <c r="K6" s="36"/>
      <c r="L6" s="36"/>
      <c r="M6" s="37"/>
    </row>
    <row r="7" spans="1:13" x14ac:dyDescent="0.25">
      <c r="A7" s="86" t="s">
        <v>60</v>
      </c>
      <c r="B7" s="62">
        <v>53422</v>
      </c>
      <c r="C7" s="62">
        <v>54110</v>
      </c>
      <c r="D7" s="144">
        <v>-688</v>
      </c>
      <c r="E7" s="62">
        <v>812767</v>
      </c>
      <c r="F7" s="19">
        <v>45839</v>
      </c>
      <c r="G7" s="167">
        <v>43326</v>
      </c>
      <c r="H7" s="36"/>
      <c r="I7" s="36"/>
      <c r="K7" s="36"/>
      <c r="L7" s="36"/>
      <c r="M7" s="37"/>
    </row>
    <row r="8" spans="1:13" x14ac:dyDescent="0.25">
      <c r="A8" s="85" t="s">
        <v>61</v>
      </c>
      <c r="B8" s="61">
        <v>146014</v>
      </c>
      <c r="C8" s="61">
        <v>145852</v>
      </c>
      <c r="D8" s="145">
        <v>162</v>
      </c>
      <c r="E8" s="61">
        <v>2951189</v>
      </c>
      <c r="F8" s="19">
        <v>45870</v>
      </c>
      <c r="G8" s="167">
        <v>46084</v>
      </c>
      <c r="H8" s="36"/>
      <c r="I8" s="36"/>
      <c r="J8" s="36"/>
      <c r="K8" s="36"/>
      <c r="L8" s="36"/>
      <c r="M8" s="37"/>
    </row>
    <row r="9" spans="1:13" x14ac:dyDescent="0.25">
      <c r="A9" s="86" t="s">
        <v>62</v>
      </c>
      <c r="B9" s="62">
        <v>392812</v>
      </c>
      <c r="C9" s="62">
        <v>377749</v>
      </c>
      <c r="D9" s="140">
        <v>15063</v>
      </c>
      <c r="E9" s="62">
        <v>7797081</v>
      </c>
      <c r="F9" s="19">
        <v>45901</v>
      </c>
      <c r="G9" s="167">
        <v>47808</v>
      </c>
      <c r="I9" s="36"/>
      <c r="J9" s="36"/>
      <c r="L9" s="36"/>
      <c r="M9" s="37"/>
    </row>
    <row r="10" spans="1:13" x14ac:dyDescent="0.25">
      <c r="A10" s="87" t="s">
        <v>0</v>
      </c>
      <c r="B10" s="88">
        <f>SUM(B5:B9)</f>
        <v>704269</v>
      </c>
      <c r="C10" s="88">
        <f t="shared" ref="C10:E10" si="0">SUM(C5:C9)</f>
        <v>686045</v>
      </c>
      <c r="D10" s="88">
        <f t="shared" si="0"/>
        <v>18224</v>
      </c>
      <c r="E10" s="88">
        <f t="shared" si="0"/>
        <v>14655249</v>
      </c>
      <c r="F10" s="19">
        <v>45931</v>
      </c>
      <c r="G10" s="167">
        <v>20489</v>
      </c>
    </row>
    <row r="11" spans="1:13" x14ac:dyDescent="0.25">
      <c r="A11" s="81" t="s">
        <v>63</v>
      </c>
      <c r="B11" s="63"/>
      <c r="C11" s="63"/>
      <c r="D11" s="63"/>
      <c r="E11" s="63"/>
      <c r="F11" s="19">
        <v>45962</v>
      </c>
      <c r="G11" s="167">
        <v>29930</v>
      </c>
    </row>
    <row r="12" spans="1:13" x14ac:dyDescent="0.25">
      <c r="A12" s="81" t="s">
        <v>64</v>
      </c>
      <c r="B12" s="63"/>
      <c r="C12" s="63"/>
      <c r="D12" s="63"/>
      <c r="E12" s="63"/>
      <c r="F12" s="19">
        <v>45992</v>
      </c>
      <c r="G12" s="167">
        <v>-227571</v>
      </c>
    </row>
    <row r="13" spans="1:13" x14ac:dyDescent="0.25">
      <c r="F13" s="19">
        <v>46023</v>
      </c>
      <c r="G13" s="167">
        <v>15715</v>
      </c>
    </row>
    <row r="14" spans="1:13" x14ac:dyDescent="0.25">
      <c r="F14" s="19">
        <v>46054</v>
      </c>
      <c r="G14" s="167">
        <v>95899</v>
      </c>
    </row>
    <row r="15" spans="1:13" x14ac:dyDescent="0.25">
      <c r="A15" s="185" t="str">
        <f>"Saldo e estoque do emprego celetista em " &amp; A1</f>
        <v>Saldo e estoque do emprego celetista em Estado de SP</v>
      </c>
      <c r="B15" s="185"/>
      <c r="C15" s="185"/>
      <c r="D15" s="185"/>
      <c r="E15" s="185"/>
      <c r="F15" s="19">
        <v>46082</v>
      </c>
      <c r="G15" s="167">
        <v>67876</v>
      </c>
    </row>
    <row r="16" spans="1:13" x14ac:dyDescent="0.25">
      <c r="A16" s="35" t="s">
        <v>57</v>
      </c>
      <c r="B16" s="59" t="s">
        <v>1</v>
      </c>
      <c r="C16" s="59" t="s">
        <v>2</v>
      </c>
      <c r="D16" s="59" t="s">
        <v>7</v>
      </c>
      <c r="E16" s="59" t="s">
        <v>4</v>
      </c>
      <c r="F16" s="19">
        <v>46113</v>
      </c>
      <c r="G16" s="167">
        <v>20202</v>
      </c>
    </row>
    <row r="17" spans="1:24" ht="30" x14ac:dyDescent="0.25">
      <c r="A17" s="49" t="s">
        <v>65</v>
      </c>
      <c r="B17" s="64">
        <v>12330</v>
      </c>
      <c r="C17" s="64">
        <v>11753</v>
      </c>
      <c r="D17" s="140">
        <v>577</v>
      </c>
      <c r="E17" s="64">
        <v>294677</v>
      </c>
    </row>
    <row r="18" spans="1:24" ht="30" x14ac:dyDescent="0.25">
      <c r="A18" s="50" t="s">
        <v>66</v>
      </c>
      <c r="B18" s="65">
        <v>26127</v>
      </c>
      <c r="C18" s="65">
        <v>25578</v>
      </c>
      <c r="D18" s="143">
        <v>549</v>
      </c>
      <c r="E18" s="65">
        <v>646089</v>
      </c>
      <c r="L18" s="36"/>
    </row>
    <row r="19" spans="1:24" x14ac:dyDescent="0.25">
      <c r="A19" s="51" t="s">
        <v>42</v>
      </c>
      <c r="B19" s="66">
        <v>107557</v>
      </c>
      <c r="C19" s="66">
        <v>108521</v>
      </c>
      <c r="D19" s="144">
        <v>-964</v>
      </c>
      <c r="E19" s="66">
        <v>2010423</v>
      </c>
      <c r="I19" s="169" t="e" cm="1">
        <f t="array" aca="1" ref="I19" ca="1">INDIRECT("=B19-C19")</f>
        <v>#REF!</v>
      </c>
      <c r="X19" s="36"/>
    </row>
    <row r="20" spans="1:24" x14ac:dyDescent="0.25">
      <c r="A20" s="52" t="s">
        <v>67</v>
      </c>
      <c r="B20" s="79">
        <f>SUM(B17:B19)</f>
        <v>146014</v>
      </c>
      <c r="C20" s="79">
        <f t="shared" ref="C20:E20" si="1">SUM(C17:C19)</f>
        <v>145852</v>
      </c>
      <c r="D20" s="146">
        <f t="shared" si="1"/>
        <v>162</v>
      </c>
      <c r="E20" s="79">
        <f t="shared" si="1"/>
        <v>2951189</v>
      </c>
    </row>
    <row r="21" spans="1:24" x14ac:dyDescent="0.25">
      <c r="A21" s="81" t="s">
        <v>63</v>
      </c>
      <c r="B21" s="63"/>
      <c r="C21" s="63"/>
      <c r="D21" s="63"/>
      <c r="E21" s="63"/>
    </row>
    <row r="22" spans="1:24" x14ac:dyDescent="0.25">
      <c r="A22" s="81" t="s">
        <v>64</v>
      </c>
      <c r="B22" s="63"/>
      <c r="C22" s="63"/>
      <c r="D22" s="63"/>
      <c r="E22" s="63"/>
    </row>
    <row r="23" spans="1:24" x14ac:dyDescent="0.25">
      <c r="J23" s="36"/>
    </row>
    <row r="24" spans="1:24" x14ac:dyDescent="0.25">
      <c r="A24" s="194" t="str">
        <f>"Saldo e estoque de empregos celetistas no comércio varejista de " &amp; A1</f>
        <v>Saldo e estoque de empregos celetistas no comércio varejista de Estado de SP</v>
      </c>
      <c r="B24" s="195"/>
      <c r="C24" s="195"/>
      <c r="D24" s="196"/>
      <c r="J24" s="36"/>
    </row>
    <row r="25" spans="1:24" x14ac:dyDescent="0.25">
      <c r="A25" s="38" t="s">
        <v>68</v>
      </c>
      <c r="B25" s="82">
        <f>B1</f>
        <v>46143</v>
      </c>
      <c r="C25" s="59" t="s">
        <v>69</v>
      </c>
      <c r="D25" s="68" t="s">
        <v>4</v>
      </c>
    </row>
    <row r="26" spans="1:24" x14ac:dyDescent="0.25">
      <c r="A26" s="53" t="s">
        <v>70</v>
      </c>
      <c r="B26" s="69">
        <v>-38</v>
      </c>
      <c r="C26" s="69">
        <v>-1207</v>
      </c>
      <c r="D26" s="70">
        <v>61068</v>
      </c>
    </row>
    <row r="27" spans="1:24" x14ac:dyDescent="0.25">
      <c r="A27" s="48" t="s">
        <v>71</v>
      </c>
      <c r="B27" s="71">
        <v>367</v>
      </c>
      <c r="C27" s="71">
        <v>1064</v>
      </c>
      <c r="D27" s="72">
        <v>87222</v>
      </c>
    </row>
    <row r="28" spans="1:24" x14ac:dyDescent="0.25">
      <c r="A28" s="54" t="s">
        <v>72</v>
      </c>
      <c r="B28" s="73">
        <v>-398</v>
      </c>
      <c r="C28" s="73">
        <v>-1605</v>
      </c>
      <c r="D28" s="74">
        <v>219949</v>
      </c>
    </row>
    <row r="29" spans="1:24" x14ac:dyDescent="0.25">
      <c r="A29" s="55" t="s">
        <v>73</v>
      </c>
      <c r="B29" s="75">
        <v>-265</v>
      </c>
      <c r="C29" s="75">
        <v>-427</v>
      </c>
      <c r="D29" s="76">
        <v>221031</v>
      </c>
      <c r="G29" s="36"/>
    </row>
    <row r="30" spans="1:24" x14ac:dyDescent="0.25">
      <c r="A30" s="53" t="s">
        <v>74</v>
      </c>
      <c r="B30" s="69">
        <v>150</v>
      </c>
      <c r="C30" s="69">
        <v>-919</v>
      </c>
      <c r="D30" s="70">
        <v>226568</v>
      </c>
    </row>
    <row r="31" spans="1:24" ht="30.75" customHeight="1" x14ac:dyDescent="0.25">
      <c r="A31" s="48" t="s">
        <v>75</v>
      </c>
      <c r="B31" s="71">
        <v>140</v>
      </c>
      <c r="C31" s="71">
        <v>-102</v>
      </c>
      <c r="D31" s="72">
        <v>221802</v>
      </c>
    </row>
    <row r="32" spans="1:24" ht="30" x14ac:dyDescent="0.25">
      <c r="A32" s="53" t="s">
        <v>76</v>
      </c>
      <c r="B32" s="69">
        <v>-305</v>
      </c>
      <c r="C32" s="69">
        <v>-11265</v>
      </c>
      <c r="D32" s="70">
        <v>363045</v>
      </c>
      <c r="H32" s="36"/>
    </row>
    <row r="33" spans="1:10" x14ac:dyDescent="0.25">
      <c r="A33" s="55" t="s">
        <v>77</v>
      </c>
      <c r="B33" s="75">
        <v>-615</v>
      </c>
      <c r="C33" s="75">
        <v>-5288</v>
      </c>
      <c r="D33" s="76">
        <v>609738</v>
      </c>
      <c r="J33" s="36"/>
    </row>
    <row r="34" spans="1:10" x14ac:dyDescent="0.25">
      <c r="A34" s="56" t="s">
        <v>78</v>
      </c>
      <c r="B34" s="77">
        <f>SUM(B26:B33)</f>
        <v>-964</v>
      </c>
      <c r="C34" s="142">
        <f t="shared" ref="C34:D34" si="2">SUM(C26:C33)</f>
        <v>-19749</v>
      </c>
      <c r="D34" s="70">
        <f t="shared" si="2"/>
        <v>2010423</v>
      </c>
      <c r="J34" s="36"/>
    </row>
    <row r="35" spans="1:10" x14ac:dyDescent="0.25">
      <c r="A35" s="81" t="s">
        <v>63</v>
      </c>
      <c r="B35" s="63"/>
      <c r="C35" s="63"/>
      <c r="D35" s="63"/>
    </row>
    <row r="36" spans="1:10" x14ac:dyDescent="0.25">
      <c r="A36" s="81" t="s">
        <v>64</v>
      </c>
      <c r="B36" s="63"/>
      <c r="C36" s="63"/>
      <c r="D36" s="63"/>
    </row>
  </sheetData>
  <mergeCells count="3">
    <mergeCell ref="A3:E3"/>
    <mergeCell ref="A15:E15"/>
    <mergeCell ref="A24:D24"/>
  </mergeCells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D9C29-C1DC-4909-8DEF-3F02E0D1492D}">
  <sheetPr codeName="Planilha22"/>
  <dimension ref="A1:K51"/>
  <sheetViews>
    <sheetView workbookViewId="0">
      <selection activeCell="A17" sqref="A17:K32"/>
    </sheetView>
  </sheetViews>
  <sheetFormatPr defaultColWidth="13.28515625" defaultRowHeight="15.75" customHeight="1" x14ac:dyDescent="0.25"/>
  <sheetData>
    <row r="1" spans="1:11" ht="15.75" customHeight="1" x14ac:dyDescent="0.25">
      <c r="A1" s="156" t="s">
        <v>108</v>
      </c>
      <c r="B1" s="156" t="s">
        <v>1</v>
      </c>
      <c r="C1" s="156" t="s">
        <v>2</v>
      </c>
      <c r="D1" s="156" t="s">
        <v>7</v>
      </c>
      <c r="E1" s="156" t="s">
        <v>111</v>
      </c>
      <c r="F1" s="156" t="s">
        <v>112</v>
      </c>
      <c r="G1" s="156" t="s">
        <v>113</v>
      </c>
      <c r="H1" s="156" t="s">
        <v>57</v>
      </c>
      <c r="I1" s="156" t="s">
        <v>109</v>
      </c>
      <c r="J1" s="156" t="s">
        <v>110</v>
      </c>
      <c r="K1" s="156" t="s">
        <v>124</v>
      </c>
    </row>
    <row r="2" spans="1:11" ht="15.75" customHeight="1" x14ac:dyDescent="0.25">
      <c r="A2" s="156" t="s">
        <v>58</v>
      </c>
      <c r="B2" s="157">
        <v>22521</v>
      </c>
      <c r="C2" s="157">
        <v>17968</v>
      </c>
      <c r="D2" s="157">
        <v>4553</v>
      </c>
      <c r="E2" s="156">
        <v>15.1</v>
      </c>
      <c r="F2" s="157">
        <v>343745</v>
      </c>
      <c r="G2" s="158">
        <v>1.34E-2</v>
      </c>
      <c r="H2" s="156"/>
      <c r="I2" s="156"/>
      <c r="J2" s="156"/>
      <c r="K2" s="156"/>
    </row>
    <row r="3" spans="1:11" ht="15.75" customHeight="1" x14ac:dyDescent="0.25">
      <c r="A3" s="156" t="s">
        <v>59</v>
      </c>
      <c r="B3" s="157">
        <v>89500</v>
      </c>
      <c r="C3" s="157">
        <v>90366</v>
      </c>
      <c r="D3" s="157">
        <v>-866</v>
      </c>
      <c r="E3" s="156">
        <v>25.1</v>
      </c>
      <c r="F3" s="157">
        <v>2750467</v>
      </c>
      <c r="G3" s="158">
        <v>-2.9999999999999997E-4</v>
      </c>
      <c r="H3" s="156"/>
      <c r="I3" s="156"/>
      <c r="J3" s="156"/>
      <c r="K3" s="156"/>
    </row>
    <row r="4" spans="1:11" ht="15.75" customHeight="1" x14ac:dyDescent="0.25">
      <c r="A4" s="156" t="s">
        <v>60</v>
      </c>
      <c r="B4" s="157">
        <v>53422</v>
      </c>
      <c r="C4" s="157">
        <v>54110</v>
      </c>
      <c r="D4" s="157">
        <v>-688</v>
      </c>
      <c r="E4" s="156">
        <v>12.1</v>
      </c>
      <c r="F4" s="157">
        <v>812767</v>
      </c>
      <c r="G4" s="158">
        <v>-8.0000000000000004E-4</v>
      </c>
      <c r="H4" s="156"/>
      <c r="I4" s="156"/>
      <c r="J4" s="156"/>
      <c r="K4" s="156"/>
    </row>
    <row r="5" spans="1:11" ht="15.75" customHeight="1" x14ac:dyDescent="0.25">
      <c r="A5" s="156" t="s">
        <v>61</v>
      </c>
      <c r="B5" s="157">
        <v>12330</v>
      </c>
      <c r="C5" s="157">
        <v>11753</v>
      </c>
      <c r="D5" s="157">
        <v>577</v>
      </c>
      <c r="E5" s="156">
        <v>21.2</v>
      </c>
      <c r="F5" s="157">
        <v>294677</v>
      </c>
      <c r="G5" s="158">
        <v>2E-3</v>
      </c>
      <c r="H5" s="156" t="s">
        <v>114</v>
      </c>
      <c r="I5" s="156" t="s">
        <v>115</v>
      </c>
      <c r="J5" s="156" t="s">
        <v>65</v>
      </c>
      <c r="K5" s="156"/>
    </row>
    <row r="6" spans="1:11" ht="15.75" customHeight="1" x14ac:dyDescent="0.25">
      <c r="A6" s="156" t="s">
        <v>61</v>
      </c>
      <c r="B6" s="157">
        <v>26127</v>
      </c>
      <c r="C6" s="157">
        <v>25578</v>
      </c>
      <c r="D6" s="157">
        <v>549</v>
      </c>
      <c r="E6" s="156">
        <v>21.1</v>
      </c>
      <c r="F6" s="157">
        <v>646089</v>
      </c>
      <c r="G6" s="158">
        <v>8.9999999999999998E-4</v>
      </c>
      <c r="H6" s="156" t="s">
        <v>114</v>
      </c>
      <c r="I6" s="156" t="s">
        <v>115</v>
      </c>
      <c r="J6" s="156" t="s">
        <v>66</v>
      </c>
      <c r="K6" s="156"/>
    </row>
    <row r="7" spans="1:11" ht="15.75" customHeight="1" x14ac:dyDescent="0.25">
      <c r="A7" s="156" t="s">
        <v>61</v>
      </c>
      <c r="B7" s="157">
        <v>2937</v>
      </c>
      <c r="C7" s="157">
        <v>2975</v>
      </c>
      <c r="D7" s="157">
        <v>-38</v>
      </c>
      <c r="E7" s="156">
        <v>17.5</v>
      </c>
      <c r="F7" s="157">
        <v>61068</v>
      </c>
      <c r="G7" s="158">
        <v>-5.9999999999999995E-4</v>
      </c>
      <c r="H7" s="156" t="s">
        <v>114</v>
      </c>
      <c r="I7" s="156" t="s">
        <v>115</v>
      </c>
      <c r="J7" s="156" t="s">
        <v>42</v>
      </c>
      <c r="K7" s="156" t="s">
        <v>135</v>
      </c>
    </row>
    <row r="8" spans="1:11" ht="15.75" customHeight="1" x14ac:dyDescent="0.25">
      <c r="A8" s="156" t="s">
        <v>61</v>
      </c>
      <c r="B8" s="157">
        <v>3961</v>
      </c>
      <c r="C8" s="157">
        <v>3594</v>
      </c>
      <c r="D8" s="157">
        <v>367</v>
      </c>
      <c r="E8" s="156">
        <v>20.8</v>
      </c>
      <c r="F8" s="157">
        <v>87222</v>
      </c>
      <c r="G8" s="158">
        <v>4.1999999999999997E-3</v>
      </c>
      <c r="H8" s="156" t="s">
        <v>114</v>
      </c>
      <c r="I8" s="156" t="s">
        <v>115</v>
      </c>
      <c r="J8" s="156" t="s">
        <v>42</v>
      </c>
      <c r="K8" s="156" t="s">
        <v>136</v>
      </c>
    </row>
    <row r="9" spans="1:11" ht="15.75" customHeight="1" x14ac:dyDescent="0.25">
      <c r="A9" s="156" t="s">
        <v>61</v>
      </c>
      <c r="B9" s="157">
        <v>10046</v>
      </c>
      <c r="C9" s="157">
        <v>10444</v>
      </c>
      <c r="D9" s="157">
        <v>-398</v>
      </c>
      <c r="E9" s="156">
        <v>20</v>
      </c>
      <c r="F9" s="157">
        <v>219949</v>
      </c>
      <c r="G9" s="158">
        <v>-1.8E-3</v>
      </c>
      <c r="H9" s="156" t="s">
        <v>114</v>
      </c>
      <c r="I9" s="156" t="s">
        <v>115</v>
      </c>
      <c r="J9" s="156" t="s">
        <v>42</v>
      </c>
      <c r="K9" s="156" t="s">
        <v>137</v>
      </c>
    </row>
    <row r="10" spans="1:11" ht="15.75" customHeight="1" x14ac:dyDescent="0.25">
      <c r="A10" s="156" t="s">
        <v>61</v>
      </c>
      <c r="B10" s="157">
        <v>8979</v>
      </c>
      <c r="C10" s="157">
        <v>9244</v>
      </c>
      <c r="D10" s="156">
        <v>-265</v>
      </c>
      <c r="E10" s="156">
        <v>21</v>
      </c>
      <c r="F10" s="157">
        <v>221031</v>
      </c>
      <c r="G10" s="158">
        <v>-1.1999999999999999E-3</v>
      </c>
      <c r="H10" s="156" t="s">
        <v>114</v>
      </c>
      <c r="I10" s="156" t="s">
        <v>115</v>
      </c>
      <c r="J10" s="156" t="s">
        <v>42</v>
      </c>
      <c r="K10" s="156" t="s">
        <v>138</v>
      </c>
    </row>
    <row r="11" spans="1:11" ht="15.75" customHeight="1" x14ac:dyDescent="0.25">
      <c r="A11" s="156" t="s">
        <v>61</v>
      </c>
      <c r="B11" s="157">
        <v>13841</v>
      </c>
      <c r="C11" s="157">
        <v>13691</v>
      </c>
      <c r="D11" s="157">
        <v>150</v>
      </c>
      <c r="E11" s="156">
        <v>14.2</v>
      </c>
      <c r="F11" s="157">
        <v>226568</v>
      </c>
      <c r="G11" s="158">
        <v>6.9999999999999999E-4</v>
      </c>
      <c r="H11" s="156" t="s">
        <v>114</v>
      </c>
      <c r="I11" s="156" t="s">
        <v>115</v>
      </c>
      <c r="J11" s="156" t="s">
        <v>42</v>
      </c>
      <c r="K11" s="156" t="s">
        <v>139</v>
      </c>
    </row>
    <row r="12" spans="1:11" ht="15.75" customHeight="1" x14ac:dyDescent="0.25">
      <c r="A12" s="156" t="s">
        <v>61</v>
      </c>
      <c r="B12" s="157">
        <v>10729</v>
      </c>
      <c r="C12" s="157">
        <v>10589</v>
      </c>
      <c r="D12" s="156">
        <v>140</v>
      </c>
      <c r="E12" s="156">
        <v>17</v>
      </c>
      <c r="F12" s="157">
        <v>221802</v>
      </c>
      <c r="G12" s="158">
        <v>5.9999999999999995E-4</v>
      </c>
      <c r="H12" s="156" t="s">
        <v>114</v>
      </c>
      <c r="I12" s="156" t="s">
        <v>115</v>
      </c>
      <c r="J12" s="156" t="s">
        <v>42</v>
      </c>
      <c r="K12" s="156" t="s">
        <v>140</v>
      </c>
    </row>
    <row r="13" spans="1:11" ht="15.75" customHeight="1" x14ac:dyDescent="0.25">
      <c r="A13" s="156" t="s">
        <v>61</v>
      </c>
      <c r="B13" s="157">
        <v>20647</v>
      </c>
      <c r="C13" s="157">
        <v>20952</v>
      </c>
      <c r="D13" s="157">
        <v>-305</v>
      </c>
      <c r="E13" s="156">
        <v>16.100000000000001</v>
      </c>
      <c r="F13" s="157">
        <v>363045</v>
      </c>
      <c r="G13" s="158">
        <v>-8.0000000000000004E-4</v>
      </c>
      <c r="H13" s="156" t="s">
        <v>114</v>
      </c>
      <c r="I13" s="156" t="s">
        <v>115</v>
      </c>
      <c r="J13" s="156" t="s">
        <v>42</v>
      </c>
      <c r="K13" s="156" t="s">
        <v>130</v>
      </c>
    </row>
    <row r="14" spans="1:11" ht="15.75" customHeight="1" x14ac:dyDescent="0.25">
      <c r="A14" s="156" t="s">
        <v>61</v>
      </c>
      <c r="B14" s="157">
        <v>36417</v>
      </c>
      <c r="C14" s="157">
        <v>37032</v>
      </c>
      <c r="D14" s="157">
        <v>-615</v>
      </c>
      <c r="E14" s="156">
        <v>14.6</v>
      </c>
      <c r="F14" s="157">
        <v>609738</v>
      </c>
      <c r="G14" s="158">
        <v>-1E-3</v>
      </c>
      <c r="H14" s="156" t="s">
        <v>114</v>
      </c>
      <c r="I14" s="156" t="s">
        <v>115</v>
      </c>
      <c r="J14" s="156" t="s">
        <v>42</v>
      </c>
      <c r="K14" s="156" t="s">
        <v>141</v>
      </c>
    </row>
    <row r="15" spans="1:11" ht="15.75" customHeight="1" x14ac:dyDescent="0.25">
      <c r="A15" s="156" t="s">
        <v>62</v>
      </c>
      <c r="B15" s="157">
        <v>392812</v>
      </c>
      <c r="C15" s="157">
        <v>377749</v>
      </c>
      <c r="D15" s="157">
        <v>15063</v>
      </c>
      <c r="E15" s="156">
        <v>16.899999999999999</v>
      </c>
      <c r="F15" s="157">
        <v>7797081</v>
      </c>
      <c r="G15" s="158">
        <v>1.9E-3</v>
      </c>
      <c r="H15" s="156"/>
      <c r="I15" s="156"/>
      <c r="J15" s="156"/>
      <c r="K15" s="156"/>
    </row>
    <row r="16" spans="1:11" ht="15.75" customHeight="1" x14ac:dyDescent="0.25">
      <c r="A16" s="156" t="s">
        <v>151</v>
      </c>
      <c r="B16" s="156" t="s">
        <v>152</v>
      </c>
      <c r="C16" s="156" t="s">
        <v>152</v>
      </c>
      <c r="D16" s="156" t="s">
        <v>152</v>
      </c>
      <c r="E16" s="156" t="s">
        <v>152</v>
      </c>
      <c r="F16" s="156">
        <v>4</v>
      </c>
      <c r="G16" s="158" t="s">
        <v>152</v>
      </c>
      <c r="H16" s="156"/>
      <c r="I16" s="156"/>
      <c r="J16" s="156"/>
      <c r="K16" s="156"/>
    </row>
    <row r="17" spans="1:11" ht="15.75" customHeight="1" x14ac:dyDescent="0.25">
      <c r="A17" s="159" t="s">
        <v>108</v>
      </c>
      <c r="B17" s="159" t="s">
        <v>1</v>
      </c>
      <c r="C17" s="159" t="s">
        <v>2</v>
      </c>
      <c r="D17" s="159" t="s">
        <v>7</v>
      </c>
      <c r="E17" s="159" t="s">
        <v>111</v>
      </c>
      <c r="F17" s="159" t="s">
        <v>112</v>
      </c>
      <c r="G17" s="159" t="s">
        <v>113</v>
      </c>
      <c r="H17" s="159" t="s">
        <v>57</v>
      </c>
      <c r="I17" s="159" t="s">
        <v>109</v>
      </c>
      <c r="J17" s="159" t="s">
        <v>110</v>
      </c>
      <c r="K17" s="159" t="s">
        <v>124</v>
      </c>
    </row>
    <row r="18" spans="1:11" ht="15.75" customHeight="1" x14ac:dyDescent="0.25">
      <c r="A18" s="159" t="s">
        <v>58</v>
      </c>
      <c r="B18" s="160">
        <v>98152</v>
      </c>
      <c r="C18" s="160">
        <v>104290</v>
      </c>
      <c r="D18" s="160">
        <v>-6138</v>
      </c>
      <c r="E18" s="159">
        <v>15.7</v>
      </c>
      <c r="F18" s="160">
        <v>343745</v>
      </c>
      <c r="G18" s="161">
        <v>-1.7500000000000002E-2</v>
      </c>
      <c r="H18" s="159"/>
      <c r="I18" s="159"/>
      <c r="J18" s="159"/>
      <c r="K18" s="159"/>
    </row>
    <row r="19" spans="1:11" ht="15.75" customHeight="1" x14ac:dyDescent="0.25">
      <c r="A19" s="159" t="s">
        <v>59</v>
      </c>
      <c r="B19" s="160">
        <v>490972</v>
      </c>
      <c r="C19" s="160">
        <v>449859</v>
      </c>
      <c r="D19" s="160">
        <v>41113</v>
      </c>
      <c r="E19" s="159">
        <v>26.5</v>
      </c>
      <c r="F19" s="160">
        <v>2750467</v>
      </c>
      <c r="G19" s="161">
        <v>1.52E-2</v>
      </c>
      <c r="H19" s="159"/>
      <c r="I19" s="159"/>
      <c r="J19" s="159"/>
      <c r="K19" s="159"/>
    </row>
    <row r="20" spans="1:11" ht="15.75" customHeight="1" x14ac:dyDescent="0.25">
      <c r="A20" s="159" t="s">
        <v>60</v>
      </c>
      <c r="B20" s="160">
        <v>298819</v>
      </c>
      <c r="C20" s="160">
        <v>264073</v>
      </c>
      <c r="D20" s="160">
        <v>34746</v>
      </c>
      <c r="E20" s="159">
        <v>12</v>
      </c>
      <c r="F20" s="160">
        <v>812767</v>
      </c>
      <c r="G20" s="161">
        <v>4.4699999999999997E-2</v>
      </c>
      <c r="H20" s="159"/>
      <c r="I20" s="159"/>
      <c r="J20" s="159"/>
      <c r="K20" s="159"/>
    </row>
    <row r="21" spans="1:11" ht="15.75" customHeight="1" x14ac:dyDescent="0.25">
      <c r="A21" s="159" t="s">
        <v>61</v>
      </c>
      <c r="B21" s="160">
        <v>64710</v>
      </c>
      <c r="C21" s="160">
        <v>61953</v>
      </c>
      <c r="D21" s="160">
        <v>2757</v>
      </c>
      <c r="E21" s="159">
        <v>21.4</v>
      </c>
      <c r="F21" s="160">
        <v>294677</v>
      </c>
      <c r="G21" s="161">
        <v>9.4000000000000004E-3</v>
      </c>
      <c r="H21" s="159" t="s">
        <v>114</v>
      </c>
      <c r="I21" s="159" t="s">
        <v>115</v>
      </c>
      <c r="J21" s="159" t="s">
        <v>65</v>
      </c>
      <c r="K21" s="159"/>
    </row>
    <row r="22" spans="1:11" ht="15.75" customHeight="1" x14ac:dyDescent="0.25">
      <c r="A22" s="159" t="s">
        <v>61</v>
      </c>
      <c r="B22" s="160">
        <v>135640</v>
      </c>
      <c r="C22" s="160">
        <v>131789</v>
      </c>
      <c r="D22" s="160">
        <v>3851</v>
      </c>
      <c r="E22" s="159">
        <v>21.9</v>
      </c>
      <c r="F22" s="160">
        <v>646089</v>
      </c>
      <c r="G22" s="161">
        <v>6.0000000000000001E-3</v>
      </c>
      <c r="H22" s="159" t="s">
        <v>114</v>
      </c>
      <c r="I22" s="159" t="s">
        <v>115</v>
      </c>
      <c r="J22" s="159" t="s">
        <v>66</v>
      </c>
      <c r="K22" s="159"/>
    </row>
    <row r="23" spans="1:11" ht="15.75" customHeight="1" x14ac:dyDescent="0.25">
      <c r="A23" s="159" t="s">
        <v>61</v>
      </c>
      <c r="B23" s="160">
        <v>16098</v>
      </c>
      <c r="C23" s="160">
        <v>17305</v>
      </c>
      <c r="D23" s="160">
        <v>-1207</v>
      </c>
      <c r="E23" s="159">
        <v>17.3</v>
      </c>
      <c r="F23" s="160">
        <v>61068</v>
      </c>
      <c r="G23" s="161">
        <v>-1.9400000000000001E-2</v>
      </c>
      <c r="H23" s="159" t="s">
        <v>114</v>
      </c>
      <c r="I23" s="159" t="s">
        <v>115</v>
      </c>
      <c r="J23" s="159" t="s">
        <v>42</v>
      </c>
      <c r="K23" s="159" t="s">
        <v>135</v>
      </c>
    </row>
    <row r="24" spans="1:11" ht="15.75" customHeight="1" x14ac:dyDescent="0.25">
      <c r="A24" s="159" t="s">
        <v>61</v>
      </c>
      <c r="B24" s="160">
        <v>18802</v>
      </c>
      <c r="C24" s="160">
        <v>17738</v>
      </c>
      <c r="D24" s="160">
        <v>1064</v>
      </c>
      <c r="E24" s="159">
        <v>19.7</v>
      </c>
      <c r="F24" s="160">
        <v>87222</v>
      </c>
      <c r="G24" s="161">
        <v>1.23E-2</v>
      </c>
      <c r="H24" s="159" t="s">
        <v>114</v>
      </c>
      <c r="I24" s="159" t="s">
        <v>115</v>
      </c>
      <c r="J24" s="159" t="s">
        <v>42</v>
      </c>
      <c r="K24" s="159" t="s">
        <v>136</v>
      </c>
    </row>
    <row r="25" spans="1:11" ht="15.75" customHeight="1" x14ac:dyDescent="0.25">
      <c r="A25" s="159" t="s">
        <v>61</v>
      </c>
      <c r="B25" s="160">
        <v>52625</v>
      </c>
      <c r="C25" s="160">
        <v>54230</v>
      </c>
      <c r="D25" s="160">
        <v>-1605</v>
      </c>
      <c r="E25" s="159">
        <v>19.8</v>
      </c>
      <c r="F25" s="160">
        <v>219949</v>
      </c>
      <c r="G25" s="161">
        <v>-7.1999999999999998E-3</v>
      </c>
      <c r="H25" s="159" t="s">
        <v>114</v>
      </c>
      <c r="I25" s="159" t="s">
        <v>115</v>
      </c>
      <c r="J25" s="159" t="s">
        <v>42</v>
      </c>
      <c r="K25" s="159" t="s">
        <v>137</v>
      </c>
    </row>
    <row r="26" spans="1:11" ht="15.75" customHeight="1" x14ac:dyDescent="0.25">
      <c r="A26" s="159" t="s">
        <v>61</v>
      </c>
      <c r="B26" s="160">
        <v>48115</v>
      </c>
      <c r="C26" s="160">
        <v>48542</v>
      </c>
      <c r="D26" s="159">
        <v>-427</v>
      </c>
      <c r="E26" s="159">
        <v>21.5</v>
      </c>
      <c r="F26" s="160">
        <v>221031</v>
      </c>
      <c r="G26" s="161">
        <v>-1.9E-3</v>
      </c>
      <c r="H26" s="159" t="s">
        <v>114</v>
      </c>
      <c r="I26" s="159" t="s">
        <v>115</v>
      </c>
      <c r="J26" s="159" t="s">
        <v>42</v>
      </c>
      <c r="K26" s="159" t="s">
        <v>138</v>
      </c>
    </row>
    <row r="27" spans="1:11" ht="15.75" customHeight="1" x14ac:dyDescent="0.25">
      <c r="A27" s="159" t="s">
        <v>61</v>
      </c>
      <c r="B27" s="160">
        <v>72674</v>
      </c>
      <c r="C27" s="160">
        <v>73593</v>
      </c>
      <c r="D27" s="160">
        <v>-919</v>
      </c>
      <c r="E27" s="159">
        <v>14.4</v>
      </c>
      <c r="F27" s="160">
        <v>226568</v>
      </c>
      <c r="G27" s="161">
        <v>-4.0000000000000001E-3</v>
      </c>
      <c r="H27" s="159" t="s">
        <v>114</v>
      </c>
      <c r="I27" s="159" t="s">
        <v>115</v>
      </c>
      <c r="J27" s="159" t="s">
        <v>42</v>
      </c>
      <c r="K27" s="159" t="s">
        <v>139</v>
      </c>
    </row>
    <row r="28" spans="1:11" ht="15.75" customHeight="1" x14ac:dyDescent="0.25">
      <c r="A28" s="159" t="s">
        <v>61</v>
      </c>
      <c r="B28" s="160">
        <v>56129</v>
      </c>
      <c r="C28" s="160">
        <v>56231</v>
      </c>
      <c r="D28" s="160">
        <v>-102</v>
      </c>
      <c r="E28" s="159">
        <v>17.399999999999999</v>
      </c>
      <c r="F28" s="160">
        <v>221802</v>
      </c>
      <c r="G28" s="161">
        <v>-5.0000000000000001E-4</v>
      </c>
      <c r="H28" s="159" t="s">
        <v>114</v>
      </c>
      <c r="I28" s="159" t="s">
        <v>115</v>
      </c>
      <c r="J28" s="159" t="s">
        <v>42</v>
      </c>
      <c r="K28" s="159" t="s">
        <v>140</v>
      </c>
    </row>
    <row r="29" spans="1:11" ht="15.75" customHeight="1" x14ac:dyDescent="0.25">
      <c r="A29" s="159" t="s">
        <v>61</v>
      </c>
      <c r="B29" s="160">
        <v>102884</v>
      </c>
      <c r="C29" s="160">
        <v>114149</v>
      </c>
      <c r="D29" s="160">
        <v>-11265</v>
      </c>
      <c r="E29" s="159">
        <v>16.100000000000001</v>
      </c>
      <c r="F29" s="160">
        <v>363045</v>
      </c>
      <c r="G29" s="161">
        <v>-3.0099999999999998E-2</v>
      </c>
      <c r="H29" s="159" t="s">
        <v>114</v>
      </c>
      <c r="I29" s="159" t="s">
        <v>115</v>
      </c>
      <c r="J29" s="159" t="s">
        <v>42</v>
      </c>
      <c r="K29" s="159" t="s">
        <v>130</v>
      </c>
    </row>
    <row r="30" spans="1:11" ht="15.75" customHeight="1" x14ac:dyDescent="0.25">
      <c r="A30" s="159" t="s">
        <v>61</v>
      </c>
      <c r="B30" s="160">
        <v>188584</v>
      </c>
      <c r="C30" s="160">
        <v>193872</v>
      </c>
      <c r="D30" s="160">
        <v>-5288</v>
      </c>
      <c r="E30" s="159">
        <v>14.7</v>
      </c>
      <c r="F30" s="160">
        <v>609738</v>
      </c>
      <c r="G30" s="161">
        <v>-8.6E-3</v>
      </c>
      <c r="H30" s="159" t="s">
        <v>114</v>
      </c>
      <c r="I30" s="159" t="s">
        <v>115</v>
      </c>
      <c r="J30" s="159" t="s">
        <v>42</v>
      </c>
      <c r="K30" s="159" t="s">
        <v>141</v>
      </c>
    </row>
    <row r="31" spans="1:11" ht="15.75" customHeight="1" x14ac:dyDescent="0.25">
      <c r="A31" s="159" t="s">
        <v>62</v>
      </c>
      <c r="B31" s="160">
        <v>2081627</v>
      </c>
      <c r="C31" s="160">
        <v>1922280</v>
      </c>
      <c r="D31" s="160">
        <v>159347</v>
      </c>
      <c r="E31" s="159">
        <v>17.2</v>
      </c>
      <c r="F31" s="160">
        <v>7797081</v>
      </c>
      <c r="G31" s="161">
        <v>2.0899999999999998E-2</v>
      </c>
      <c r="H31" s="159"/>
      <c r="I31" s="159"/>
      <c r="J31" s="159"/>
      <c r="K31" s="159"/>
    </row>
    <row r="32" spans="1:11" ht="15.75" customHeight="1" x14ac:dyDescent="0.25">
      <c r="A32" s="159" t="s">
        <v>151</v>
      </c>
      <c r="B32" s="159">
        <v>1</v>
      </c>
      <c r="C32" s="159">
        <v>4</v>
      </c>
      <c r="D32" s="159">
        <v>-3</v>
      </c>
      <c r="E32" s="159">
        <v>2.2999999999999998</v>
      </c>
      <c r="F32" s="159">
        <v>4</v>
      </c>
      <c r="G32" s="161">
        <v>-0.42859999999999998</v>
      </c>
      <c r="H32" s="159"/>
      <c r="I32" s="159"/>
      <c r="J32" s="159"/>
      <c r="K32" s="159"/>
    </row>
    <row r="34" spans="1:5" ht="15.75" customHeight="1" x14ac:dyDescent="0.25">
      <c r="A34" s="84" t="str" cm="1">
        <f t="array" ref="A34:D36">A2:D4</f>
        <v>Agropecuária</v>
      </c>
      <c r="B34" s="60">
        <v>22521</v>
      </c>
      <c r="C34" s="60">
        <v>17968</v>
      </c>
      <c r="D34" s="140">
        <v>4553</v>
      </c>
      <c r="E34" s="60" cm="1">
        <f t="array" ref="E34:E36">F2:F4</f>
        <v>343745</v>
      </c>
    </row>
    <row r="35" spans="1:5" ht="15.75" customHeight="1" x14ac:dyDescent="0.25">
      <c r="A35" s="85" t="str">
        <v>Indústria</v>
      </c>
      <c r="B35" s="61">
        <v>89500</v>
      </c>
      <c r="C35" s="61">
        <v>90366</v>
      </c>
      <c r="D35" s="143">
        <v>-866</v>
      </c>
      <c r="E35" s="61">
        <v>2750467</v>
      </c>
    </row>
    <row r="36" spans="1:5" ht="15.75" customHeight="1" x14ac:dyDescent="0.25">
      <c r="A36" s="86" t="str">
        <v>Construção</v>
      </c>
      <c r="B36" s="62">
        <v>53422</v>
      </c>
      <c r="C36" s="62">
        <v>54110</v>
      </c>
      <c r="D36" s="144">
        <v>-688</v>
      </c>
      <c r="E36" s="62">
        <v>812767</v>
      </c>
    </row>
    <row r="37" spans="1:5" ht="15.75" customHeight="1" x14ac:dyDescent="0.25">
      <c r="A37" s="85" t="str">
        <f>A5</f>
        <v>Comércio</v>
      </c>
      <c r="B37" s="61">
        <f>SUM(B5:B14)</f>
        <v>146014</v>
      </c>
      <c r="C37" s="61">
        <f t="shared" ref="C37:D37" si="0">SUM(C5:C14)</f>
        <v>145852</v>
      </c>
      <c r="D37" s="145">
        <f t="shared" si="0"/>
        <v>162</v>
      </c>
      <c r="E37" s="61">
        <f>SUM(F5:F14)</f>
        <v>2951189</v>
      </c>
    </row>
    <row r="38" spans="1:5" ht="15.75" customHeight="1" x14ac:dyDescent="0.25">
      <c r="A38" s="86" t="str" cm="1">
        <f t="array" ref="A38:D38">A15:D15</f>
        <v>Serviços</v>
      </c>
      <c r="B38" s="62">
        <v>392812</v>
      </c>
      <c r="C38" s="62">
        <v>377749</v>
      </c>
      <c r="D38" s="140">
        <v>15063</v>
      </c>
      <c r="E38" s="62">
        <f>F15</f>
        <v>7797081</v>
      </c>
    </row>
    <row r="39" spans="1:5" ht="15.75" customHeight="1" x14ac:dyDescent="0.25">
      <c r="A39" s="152"/>
    </row>
    <row r="40" spans="1:5" ht="15.75" customHeight="1" x14ac:dyDescent="0.25">
      <c r="A40" s="153" t="s">
        <v>65</v>
      </c>
      <c r="B40" s="64" cm="1">
        <f t="array" ref="B40:D41">B5:D6</f>
        <v>12330</v>
      </c>
      <c r="C40" s="64">
        <v>11753</v>
      </c>
      <c r="D40" s="140">
        <v>577</v>
      </c>
      <c r="E40" s="64" cm="1">
        <f t="array" ref="E40:E41">F5:F6</f>
        <v>294677</v>
      </c>
    </row>
    <row r="41" spans="1:5" ht="15.75" customHeight="1" x14ac:dyDescent="0.25">
      <c r="A41" s="154" t="s">
        <v>66</v>
      </c>
      <c r="B41" s="65">
        <v>26127</v>
      </c>
      <c r="C41" s="65">
        <v>25578</v>
      </c>
      <c r="D41" s="143">
        <v>549</v>
      </c>
      <c r="E41" s="65">
        <v>646089</v>
      </c>
    </row>
    <row r="42" spans="1:5" ht="15.75" customHeight="1" x14ac:dyDescent="0.25">
      <c r="A42" s="155" t="s">
        <v>42</v>
      </c>
      <c r="B42" s="66">
        <f>SUM(B7:B14)</f>
        <v>107557</v>
      </c>
      <c r="C42" s="66">
        <f t="shared" ref="C42:D42" si="1">SUM(C7:C14)</f>
        <v>108521</v>
      </c>
      <c r="D42" s="144">
        <f t="shared" si="1"/>
        <v>-964</v>
      </c>
      <c r="E42" s="66">
        <f>SUM(F7:F14)</f>
        <v>2010423</v>
      </c>
    </row>
    <row r="44" spans="1:5" ht="15.75" customHeight="1" x14ac:dyDescent="0.25">
      <c r="A44" s="148" t="s">
        <v>70</v>
      </c>
      <c r="B44" s="69" cm="1">
        <f t="array" ref="B44:B51">D7:D14</f>
        <v>-38</v>
      </c>
      <c r="C44" s="69" cm="1">
        <f t="array" ref="C44:C51">D23:D30</f>
        <v>-1207</v>
      </c>
      <c r="D44" s="70" cm="1">
        <f t="array" ref="D44:D51">F23:F30</f>
        <v>61068</v>
      </c>
    </row>
    <row r="45" spans="1:5" ht="15.75" customHeight="1" x14ac:dyDescent="0.25">
      <c r="A45" s="149" t="s">
        <v>71</v>
      </c>
      <c r="B45" s="71">
        <v>367</v>
      </c>
      <c r="C45" s="71">
        <v>1064</v>
      </c>
      <c r="D45" s="72">
        <v>87222</v>
      </c>
    </row>
    <row r="46" spans="1:5" ht="15.75" customHeight="1" x14ac:dyDescent="0.25">
      <c r="A46" s="150" t="s">
        <v>72</v>
      </c>
      <c r="B46" s="73">
        <v>-398</v>
      </c>
      <c r="C46" s="73">
        <v>-1605</v>
      </c>
      <c r="D46" s="74">
        <v>219949</v>
      </c>
    </row>
    <row r="47" spans="1:5" ht="15.75" customHeight="1" x14ac:dyDescent="0.25">
      <c r="A47" s="151" t="s">
        <v>73</v>
      </c>
      <c r="B47" s="75">
        <v>-265</v>
      </c>
      <c r="C47" s="75">
        <v>-427</v>
      </c>
      <c r="D47" s="76">
        <v>221031</v>
      </c>
    </row>
    <row r="48" spans="1:5" ht="15.75" customHeight="1" x14ac:dyDescent="0.25">
      <c r="A48" s="148" t="s">
        <v>74</v>
      </c>
      <c r="B48" s="69">
        <v>150</v>
      </c>
      <c r="C48" s="69">
        <v>-919</v>
      </c>
      <c r="D48" s="70">
        <v>226568</v>
      </c>
    </row>
    <row r="49" spans="1:4" ht="15.75" customHeight="1" x14ac:dyDescent="0.25">
      <c r="A49" s="149" t="s">
        <v>75</v>
      </c>
      <c r="B49" s="71">
        <v>140</v>
      </c>
      <c r="C49" s="71">
        <v>-102</v>
      </c>
      <c r="D49" s="72">
        <v>221802</v>
      </c>
    </row>
    <row r="50" spans="1:4" ht="15.75" customHeight="1" x14ac:dyDescent="0.25">
      <c r="A50" s="148" t="s">
        <v>76</v>
      </c>
      <c r="B50" s="69">
        <v>-305</v>
      </c>
      <c r="C50" s="69">
        <v>-11265</v>
      </c>
      <c r="D50" s="70">
        <v>363045</v>
      </c>
    </row>
    <row r="51" spans="1:4" ht="15.75" customHeight="1" x14ac:dyDescent="0.25">
      <c r="A51" s="151" t="s">
        <v>77</v>
      </c>
      <c r="B51" s="75">
        <v>-615</v>
      </c>
      <c r="C51" s="75">
        <v>-5288</v>
      </c>
      <c r="D51" s="76">
        <v>609738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9F32-CC33-4A2B-9B4A-7714A0DE2FF9}">
  <dimension ref="A1:E22"/>
  <sheetViews>
    <sheetView topLeftCell="A19" workbookViewId="0">
      <selection activeCell="G23" sqref="G23"/>
    </sheetView>
  </sheetViews>
  <sheetFormatPr defaultRowHeight="15" x14ac:dyDescent="0.25"/>
  <cols>
    <col min="1" max="1" width="15" bestFit="1" customWidth="1"/>
    <col min="2" max="5" width="13.7109375" customWidth="1"/>
  </cols>
  <sheetData>
    <row r="1" spans="1:5" x14ac:dyDescent="0.25">
      <c r="A1" s="45"/>
      <c r="B1" s="170">
        <f>+'[1]10 SJRP'!F4</f>
        <v>45778</v>
      </c>
      <c r="C1" s="170">
        <f>+'[1]13 JUNDIAÍ'!F16</f>
        <v>46143</v>
      </c>
      <c r="D1" s="45" t="s">
        <v>181</v>
      </c>
      <c r="E1" s="44" t="s">
        <v>182</v>
      </c>
    </row>
    <row r="2" spans="1:5" x14ac:dyDescent="0.25">
      <c r="A2" s="45" t="s">
        <v>183</v>
      </c>
      <c r="B2" s="164">
        <f>+'[1]1 Comercio Estado'!D24</f>
        <v>8704</v>
      </c>
      <c r="C2" s="164">
        <f>+'[1]1 Comercio Estado'!D36</f>
        <v>162</v>
      </c>
      <c r="D2" s="164">
        <f>+C2-B2</f>
        <v>-8542</v>
      </c>
      <c r="E2" s="44" t="str">
        <f>IF(D2&gt;0,"MELHOROU","PIOROU")</f>
        <v>PIOROU</v>
      </c>
    </row>
    <row r="3" spans="1:5" x14ac:dyDescent="0.25">
      <c r="A3" s="45" t="s">
        <v>184</v>
      </c>
      <c r="B3" s="164">
        <f>+'2 Comercio Capital'!D28</f>
        <v>2742</v>
      </c>
      <c r="C3" s="164">
        <f>+'2 Comercio Capital'!D40</f>
        <v>-6</v>
      </c>
      <c r="D3" s="164">
        <f t="shared" ref="D3:D22" si="0">+C3-B3</f>
        <v>-2748</v>
      </c>
      <c r="E3" s="44" t="str">
        <f t="shared" ref="E3:E22" si="1">IF(D3&gt;0,"MELHOROU","PIOROU")</f>
        <v>PIOROU</v>
      </c>
    </row>
    <row r="4" spans="1:5" x14ac:dyDescent="0.25">
      <c r="A4" s="45" t="s">
        <v>185</v>
      </c>
      <c r="B4" s="164">
        <f>+'3 Serviços Estado'!D28</f>
        <v>18813</v>
      </c>
      <c r="C4" s="164">
        <f>+'3 Serviços Estado'!D40</f>
        <v>15063</v>
      </c>
      <c r="D4" s="164">
        <f t="shared" si="0"/>
        <v>-3750</v>
      </c>
      <c r="E4" s="44" t="str">
        <f t="shared" si="1"/>
        <v>PIOROU</v>
      </c>
    </row>
    <row r="5" spans="1:5" x14ac:dyDescent="0.25">
      <c r="A5" s="45" t="s">
        <v>186</v>
      </c>
      <c r="B5" s="164">
        <f>+'4 Serviços Capital'!D28</f>
        <v>5994</v>
      </c>
      <c r="C5" s="164">
        <f>+'4 Serviços Capital'!D40</f>
        <v>6747</v>
      </c>
      <c r="D5" s="164">
        <f t="shared" si="0"/>
        <v>753</v>
      </c>
      <c r="E5" s="44" t="str">
        <f t="shared" si="1"/>
        <v>MELHOROU</v>
      </c>
    </row>
    <row r="6" spans="1:5" x14ac:dyDescent="0.25">
      <c r="A6" s="45" t="s">
        <v>187</v>
      </c>
      <c r="B6" s="45">
        <f>+'5 SINDIAUTO'!B14</f>
        <v>46</v>
      </c>
      <c r="C6" s="45">
        <f>+'5 SINDIAUTO'!B26</f>
        <v>-89</v>
      </c>
      <c r="D6" s="164">
        <f t="shared" si="0"/>
        <v>-135</v>
      </c>
      <c r="E6" s="44" t="str">
        <f t="shared" si="1"/>
        <v>PIOROU</v>
      </c>
    </row>
    <row r="7" spans="1:5" x14ac:dyDescent="0.25">
      <c r="A7" s="45" t="s">
        <v>188</v>
      </c>
      <c r="B7" s="45">
        <f>+'6 SINDIFLORES'!C22</f>
        <v>66</v>
      </c>
      <c r="C7" s="45">
        <f>+'6 SINDIFLORES'!C34</f>
        <v>-285</v>
      </c>
      <c r="D7" s="164">
        <f t="shared" si="0"/>
        <v>-351</v>
      </c>
      <c r="E7" s="44" t="str">
        <f t="shared" si="1"/>
        <v>PIOROU</v>
      </c>
    </row>
    <row r="8" spans="1:5" x14ac:dyDescent="0.25">
      <c r="A8" s="45" t="s">
        <v>189</v>
      </c>
      <c r="B8" s="45">
        <f>+'7 SINDIOPTICA'!C21</f>
        <v>-71</v>
      </c>
      <c r="C8" s="45">
        <f>+'7 SINDIOPTICA'!C33</f>
        <v>-24</v>
      </c>
      <c r="D8" s="164">
        <f t="shared" si="0"/>
        <v>47</v>
      </c>
      <c r="E8" s="44" t="str">
        <f t="shared" si="1"/>
        <v>MELHOROU</v>
      </c>
    </row>
    <row r="9" spans="1:5" x14ac:dyDescent="0.25">
      <c r="A9" s="45" t="s">
        <v>190</v>
      </c>
      <c r="B9" s="45">
        <f>+'8 SINDINESFA'!B22</f>
        <v>-28</v>
      </c>
      <c r="C9" s="164">
        <f>+'8 SINDINESFA'!B34</f>
        <v>75</v>
      </c>
      <c r="D9" s="164">
        <f t="shared" si="0"/>
        <v>103</v>
      </c>
      <c r="E9" s="44" t="str">
        <f t="shared" si="1"/>
        <v>MELHOROU</v>
      </c>
    </row>
    <row r="10" spans="1:5" x14ac:dyDescent="0.25">
      <c r="A10" s="45" t="s">
        <v>191</v>
      </c>
      <c r="B10" s="45">
        <f>+'9 SINCOQUIM'!B27</f>
        <v>-19</v>
      </c>
      <c r="C10" s="45">
        <f>+'9 SINCOQUIM'!B39</f>
        <v>-142</v>
      </c>
      <c r="D10" s="164">
        <f t="shared" si="0"/>
        <v>-123</v>
      </c>
      <c r="E10" s="44" t="str">
        <f t="shared" si="1"/>
        <v>PIOROU</v>
      </c>
    </row>
    <row r="11" spans="1:5" x14ac:dyDescent="0.25">
      <c r="A11" s="45" t="s">
        <v>192</v>
      </c>
      <c r="B11" s="45">
        <f>+'10 SJRP'!G4</f>
        <v>169</v>
      </c>
      <c r="C11" s="45">
        <f>+'10 SJRP'!G16</f>
        <v>69</v>
      </c>
      <c r="D11" s="164">
        <f t="shared" si="0"/>
        <v>-100</v>
      </c>
      <c r="E11" s="44" t="str">
        <f t="shared" si="1"/>
        <v>PIOROU</v>
      </c>
    </row>
    <row r="12" spans="1:5" x14ac:dyDescent="0.25">
      <c r="A12" s="45" t="s">
        <v>193</v>
      </c>
      <c r="B12" s="45">
        <f>+'11 ITAPEVA'!G4</f>
        <v>36</v>
      </c>
      <c r="C12" s="45">
        <f>+'11 ITAPEVA'!G16</f>
        <v>52</v>
      </c>
      <c r="D12" s="164">
        <f t="shared" si="0"/>
        <v>16</v>
      </c>
      <c r="E12" s="44" t="str">
        <f t="shared" si="1"/>
        <v>MELHOROU</v>
      </c>
    </row>
    <row r="13" spans="1:5" x14ac:dyDescent="0.25">
      <c r="A13" s="45" t="s">
        <v>194</v>
      </c>
      <c r="B13" s="45">
        <f>+'12 BOTUCATU'!G4</f>
        <v>198</v>
      </c>
      <c r="C13" s="45">
        <f>+'12 BOTUCATU'!G16</f>
        <v>12</v>
      </c>
      <c r="D13" s="164">
        <f t="shared" si="0"/>
        <v>-186</v>
      </c>
      <c r="E13" s="44" t="str">
        <f t="shared" si="1"/>
        <v>PIOROU</v>
      </c>
    </row>
    <row r="14" spans="1:5" x14ac:dyDescent="0.25">
      <c r="A14" s="45" t="s">
        <v>195</v>
      </c>
      <c r="B14" s="45">
        <f>+'13 JUNDIAÍ'!G4</f>
        <v>758</v>
      </c>
      <c r="C14" s="45">
        <f>+'13 JUNDIAÍ'!G16</f>
        <v>-385</v>
      </c>
      <c r="D14" s="164">
        <f t="shared" si="0"/>
        <v>-1143</v>
      </c>
      <c r="E14" s="44" t="str">
        <f t="shared" si="1"/>
        <v>PIOROU</v>
      </c>
    </row>
    <row r="15" spans="1:5" x14ac:dyDescent="0.25">
      <c r="A15" s="45" t="s">
        <v>196</v>
      </c>
      <c r="B15" s="45">
        <f>+'14 MATÃO'!G4</f>
        <v>1197</v>
      </c>
      <c r="C15" s="45">
        <f>+'14 MATÃO'!G16</f>
        <v>604</v>
      </c>
      <c r="D15" s="164">
        <f t="shared" si="0"/>
        <v>-593</v>
      </c>
      <c r="E15" s="44" t="str">
        <f t="shared" si="1"/>
        <v>PIOROU</v>
      </c>
    </row>
    <row r="16" spans="1:5" x14ac:dyDescent="0.25">
      <c r="A16" s="45" t="s">
        <v>197</v>
      </c>
      <c r="B16" s="45">
        <f>+'15 PINDA'!G4</f>
        <v>-126</v>
      </c>
      <c r="C16" s="45">
        <f>+'15 PINDA'!G16</f>
        <v>-19</v>
      </c>
      <c r="D16" s="164">
        <f t="shared" si="0"/>
        <v>107</v>
      </c>
      <c r="E16" s="44" t="str">
        <f t="shared" si="1"/>
        <v>MELHOROU</v>
      </c>
    </row>
    <row r="17" spans="1:5" x14ac:dyDescent="0.25">
      <c r="A17" s="45" t="s">
        <v>198</v>
      </c>
      <c r="B17" s="45">
        <f>+'16 SJC'!G4</f>
        <v>643</v>
      </c>
      <c r="C17" s="45">
        <f>+'16 SJC'!G16</f>
        <v>237</v>
      </c>
      <c r="D17" s="164">
        <f t="shared" si="0"/>
        <v>-406</v>
      </c>
      <c r="E17" s="44" t="str">
        <f t="shared" si="1"/>
        <v>PIOROU</v>
      </c>
    </row>
    <row r="18" spans="1:5" x14ac:dyDescent="0.25">
      <c r="A18" s="45" t="s">
        <v>199</v>
      </c>
      <c r="B18" s="45">
        <f>+'17 MIRASSOL'!G4</f>
        <v>249</v>
      </c>
      <c r="C18" s="45">
        <f>+'17 MIRASSOL'!G16</f>
        <v>90</v>
      </c>
      <c r="D18" s="164">
        <f t="shared" si="0"/>
        <v>-159</v>
      </c>
      <c r="E18" s="44" t="str">
        <f t="shared" si="1"/>
        <v>PIOROU</v>
      </c>
    </row>
    <row r="19" spans="1:5" x14ac:dyDescent="0.25">
      <c r="A19" s="45" t="s">
        <v>200</v>
      </c>
      <c r="B19" s="45">
        <f>+'18 VENCESLAU'!G4</f>
        <v>61</v>
      </c>
      <c r="C19" s="45">
        <f>+'18 VENCESLAU'!G16</f>
        <v>-346</v>
      </c>
      <c r="D19" s="164">
        <f t="shared" si="0"/>
        <v>-407</v>
      </c>
      <c r="E19" s="44" t="str">
        <f t="shared" si="1"/>
        <v>PIOROU</v>
      </c>
    </row>
    <row r="20" spans="1:5" x14ac:dyDescent="0.25">
      <c r="A20" s="45" t="s">
        <v>201</v>
      </c>
      <c r="B20" s="45">
        <f>+'19 MOGI'!G4</f>
        <v>486</v>
      </c>
      <c r="C20" s="45">
        <f>+'19 MOGI'!G16</f>
        <v>1136</v>
      </c>
      <c r="D20" s="164">
        <f t="shared" si="0"/>
        <v>650</v>
      </c>
      <c r="E20" s="44" t="str">
        <f t="shared" si="1"/>
        <v>MELHOROU</v>
      </c>
    </row>
    <row r="21" spans="1:5" x14ac:dyDescent="0.25">
      <c r="A21" s="45" t="s">
        <v>202</v>
      </c>
      <c r="B21" s="45">
        <f>+'20 RIBEIRÃO'!G4</f>
        <v>-88</v>
      </c>
      <c r="C21" s="45">
        <f>+'20 RIBEIRÃO'!G16</f>
        <v>-432</v>
      </c>
      <c r="D21" s="164">
        <f t="shared" si="0"/>
        <v>-344</v>
      </c>
      <c r="E21" s="44" t="str">
        <f t="shared" si="1"/>
        <v>PIOROU</v>
      </c>
    </row>
    <row r="22" spans="1:5" x14ac:dyDescent="0.25">
      <c r="A22" s="45" t="s">
        <v>148</v>
      </c>
      <c r="B22" s="45">
        <f>+'21 JAÚ'!G4</f>
        <v>-105</v>
      </c>
      <c r="C22" s="164">
        <f>+'21 JAÚ'!G16</f>
        <v>13</v>
      </c>
      <c r="D22" s="164">
        <f t="shared" si="0"/>
        <v>118</v>
      </c>
      <c r="E22" s="44" t="str">
        <f t="shared" si="1"/>
        <v>MELHOROU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U142"/>
  <sheetViews>
    <sheetView topLeftCell="A3" zoomScale="91" zoomScaleNormal="102" workbookViewId="0">
      <selection activeCell="E21" sqref="E21"/>
    </sheetView>
  </sheetViews>
  <sheetFormatPr defaultColWidth="9.28515625" defaultRowHeight="15" x14ac:dyDescent="0.25"/>
  <cols>
    <col min="1" max="1" width="18" style="1" customWidth="1"/>
    <col min="2" max="2" width="11.7109375" style="2" customWidth="1"/>
    <col min="3" max="3" width="12.28515625" style="2" customWidth="1"/>
    <col min="4" max="4" width="9.7109375" style="2" bestFit="1" customWidth="1"/>
    <col min="5" max="5" width="10.7109375" style="2" bestFit="1" customWidth="1"/>
    <col min="6" max="6" width="9.28515625" style="3"/>
    <col min="7" max="7" width="59.7109375" style="3" customWidth="1"/>
    <col min="8" max="10" width="12.42578125" style="3" customWidth="1"/>
    <col min="11" max="11" width="11" style="3" bestFit="1" customWidth="1"/>
    <col min="13" max="15" width="9.28515625" style="3"/>
    <col min="16" max="16" width="14.28515625" style="3" bestFit="1" customWidth="1"/>
    <col min="17" max="19" width="9.28515625" style="3"/>
    <col min="20" max="20" width="14.85546875" style="3" bestFit="1" customWidth="1"/>
    <col min="21" max="16384" width="9.28515625" style="3"/>
  </cols>
  <sheetData>
    <row r="1" spans="1:21" x14ac:dyDescent="0.25">
      <c r="A1" s="32" t="s">
        <v>45</v>
      </c>
    </row>
    <row r="2" spans="1:21" ht="39.75" customHeight="1" x14ac:dyDescent="0.25">
      <c r="A2" s="176" t="s">
        <v>10</v>
      </c>
      <c r="B2" s="177"/>
      <c r="C2" s="177"/>
      <c r="D2" s="177"/>
      <c r="E2" s="178"/>
    </row>
    <row r="3" spans="1:21" s="6" customFormat="1" ht="59.25" customHeight="1" x14ac:dyDescent="0.25">
      <c r="A3" s="179" t="s">
        <v>3</v>
      </c>
      <c r="B3" s="179" t="s">
        <v>0</v>
      </c>
      <c r="C3" s="179"/>
      <c r="D3" s="179"/>
      <c r="E3" s="179"/>
      <c r="H3" s="134">
        <v>46143</v>
      </c>
      <c r="N3" s="132"/>
      <c r="O3" s="132"/>
      <c r="P3" s="132"/>
      <c r="R3" s="132"/>
      <c r="S3" s="133"/>
    </row>
    <row r="4" spans="1:21" s="4" customFormat="1" x14ac:dyDescent="0.25">
      <c r="A4" s="179"/>
      <c r="B4" s="12" t="s">
        <v>1</v>
      </c>
      <c r="C4" s="12" t="s">
        <v>2</v>
      </c>
      <c r="D4" s="12" t="s">
        <v>7</v>
      </c>
      <c r="E4" s="7" t="s">
        <v>4</v>
      </c>
      <c r="G4" s="198" t="str">
        <f>"MOVIMENTAÇÃO DO EMPREGO CELETISTA - SERVIÇOS - ESP - " &amp; UPPER(TEXT(H3,"mmmm aa"))</f>
        <v>MOVIMENTAÇÃO DO EMPREGO CELETISTA - SERVIÇOS - ESP - MAIO 26</v>
      </c>
      <c r="H4" s="198"/>
      <c r="I4" s="198"/>
      <c r="J4" s="198"/>
      <c r="M4" s="162" t="s">
        <v>153</v>
      </c>
      <c r="N4" s="162"/>
      <c r="O4" s="162"/>
      <c r="P4" s="162"/>
      <c r="Q4" s="162"/>
      <c r="R4" s="162"/>
      <c r="S4" s="162"/>
      <c r="T4" s="162"/>
      <c r="U4" s="162"/>
    </row>
    <row r="5" spans="1:21" x14ac:dyDescent="0.25">
      <c r="A5" s="7">
        <v>2010</v>
      </c>
      <c r="B5" s="13">
        <v>2751359</v>
      </c>
      <c r="C5" s="13">
        <v>2411850</v>
      </c>
      <c r="D5" s="13">
        <v>339509</v>
      </c>
      <c r="E5" s="13">
        <f t="shared" ref="E5:E14" si="0">E6-D6</f>
        <v>5487667</v>
      </c>
      <c r="G5" s="202" t="s">
        <v>23</v>
      </c>
      <c r="H5" s="203" t="s">
        <v>24</v>
      </c>
      <c r="I5" s="202" t="s">
        <v>25</v>
      </c>
      <c r="J5" s="203" t="s">
        <v>26</v>
      </c>
      <c r="K5" s="29" t="s">
        <v>155</v>
      </c>
      <c r="M5" s="4" t="s">
        <v>108</v>
      </c>
      <c r="N5" s="4" t="s">
        <v>57</v>
      </c>
      <c r="O5" s="4" t="s">
        <v>109</v>
      </c>
      <c r="P5" s="4" t="s">
        <v>1</v>
      </c>
      <c r="Q5" s="4" t="s">
        <v>2</v>
      </c>
      <c r="R5" s="4" t="s">
        <v>7</v>
      </c>
      <c r="S5" s="4" t="s">
        <v>111</v>
      </c>
      <c r="T5" s="4" t="s">
        <v>112</v>
      </c>
      <c r="U5" s="4" t="s">
        <v>113</v>
      </c>
    </row>
    <row r="6" spans="1:21" x14ac:dyDescent="0.25">
      <c r="A6" s="7">
        <v>2011</v>
      </c>
      <c r="B6" s="13">
        <v>3032692</v>
      </c>
      <c r="C6" s="13">
        <v>2726212</v>
      </c>
      <c r="D6" s="13">
        <v>306480</v>
      </c>
      <c r="E6" s="13">
        <f t="shared" si="0"/>
        <v>5794147</v>
      </c>
      <c r="G6" s="199" t="s">
        <v>18</v>
      </c>
      <c r="H6" s="200" cm="1">
        <f t="array" ref="H6:J19">P6:R19</f>
        <v>2674</v>
      </c>
      <c r="I6" s="200">
        <v>2241</v>
      </c>
      <c r="J6" s="200">
        <v>433</v>
      </c>
      <c r="K6" s="197" cm="1">
        <f t="array" ref="K6:K19">T6:T19</f>
        <v>280032</v>
      </c>
      <c r="M6" s="3" t="s">
        <v>62</v>
      </c>
      <c r="N6" s="3" t="s">
        <v>116</v>
      </c>
      <c r="O6" s="3" t="s">
        <v>18</v>
      </c>
      <c r="P6" s="8">
        <v>2674</v>
      </c>
      <c r="Q6" s="8">
        <v>2241</v>
      </c>
      <c r="R6" s="8">
        <v>433</v>
      </c>
      <c r="S6" s="3">
        <v>124.9</v>
      </c>
      <c r="T6" s="8">
        <v>280032</v>
      </c>
      <c r="U6" s="11">
        <v>1.5E-3</v>
      </c>
    </row>
    <row r="7" spans="1:21" x14ac:dyDescent="0.25">
      <c r="A7" s="7">
        <v>2012</v>
      </c>
      <c r="B7" s="13">
        <v>2999299</v>
      </c>
      <c r="C7" s="13">
        <v>2789837</v>
      </c>
      <c r="D7" s="13">
        <v>209462</v>
      </c>
      <c r="E7" s="13">
        <f t="shared" si="0"/>
        <v>6003609</v>
      </c>
      <c r="G7" s="201" t="s">
        <v>19</v>
      </c>
      <c r="H7" s="200">
        <v>15440</v>
      </c>
      <c r="I7" s="200">
        <v>14319</v>
      </c>
      <c r="J7" s="200">
        <v>1121</v>
      </c>
      <c r="K7" s="197">
        <v>629059</v>
      </c>
      <c r="M7" s="3" t="s">
        <v>62</v>
      </c>
      <c r="N7" s="3" t="s">
        <v>116</v>
      </c>
      <c r="O7" s="3" t="s">
        <v>19</v>
      </c>
      <c r="P7" s="8">
        <v>15440</v>
      </c>
      <c r="Q7" s="8">
        <v>14319</v>
      </c>
      <c r="R7" s="8">
        <v>1121</v>
      </c>
      <c r="S7" s="3">
        <v>23.1</v>
      </c>
      <c r="T7" s="8">
        <v>629059</v>
      </c>
      <c r="U7" s="11">
        <v>1.8E-3</v>
      </c>
    </row>
    <row r="8" spans="1:21" x14ac:dyDescent="0.25">
      <c r="A8" s="7">
        <v>2013</v>
      </c>
      <c r="B8" s="13">
        <v>3030789</v>
      </c>
      <c r="C8" s="13">
        <v>2868643</v>
      </c>
      <c r="D8" s="13">
        <v>162146</v>
      </c>
      <c r="E8" s="13">
        <f t="shared" si="0"/>
        <v>6165755</v>
      </c>
      <c r="G8" s="201" t="s">
        <v>20</v>
      </c>
      <c r="H8" s="200">
        <v>37834</v>
      </c>
      <c r="I8" s="200">
        <v>34266</v>
      </c>
      <c r="J8" s="200">
        <v>3568</v>
      </c>
      <c r="K8" s="197">
        <v>1074322</v>
      </c>
      <c r="M8" s="3" t="s">
        <v>62</v>
      </c>
      <c r="N8" s="3" t="s">
        <v>116</v>
      </c>
      <c r="O8" s="3" t="s">
        <v>20</v>
      </c>
      <c r="P8" s="8">
        <v>37834</v>
      </c>
      <c r="Q8" s="8">
        <v>34266</v>
      </c>
      <c r="R8" s="8">
        <v>3568</v>
      </c>
      <c r="S8" s="3">
        <v>24.2</v>
      </c>
      <c r="T8" s="8">
        <v>1074322</v>
      </c>
      <c r="U8" s="11">
        <v>3.3E-3</v>
      </c>
    </row>
    <row r="9" spans="1:21" x14ac:dyDescent="0.25">
      <c r="A9" s="7">
        <v>2014</v>
      </c>
      <c r="B9" s="13">
        <v>3033287</v>
      </c>
      <c r="C9" s="13">
        <v>2890610</v>
      </c>
      <c r="D9" s="13">
        <v>142677</v>
      </c>
      <c r="E9" s="13">
        <f t="shared" si="0"/>
        <v>6308432</v>
      </c>
      <c r="G9" s="201" t="s">
        <v>21</v>
      </c>
      <c r="H9" s="200">
        <v>44980</v>
      </c>
      <c r="I9" s="200">
        <v>43018</v>
      </c>
      <c r="J9" s="200">
        <v>1962</v>
      </c>
      <c r="K9" s="197">
        <v>684656</v>
      </c>
      <c r="M9" s="3" t="s">
        <v>62</v>
      </c>
      <c r="N9" s="3" t="s">
        <v>117</v>
      </c>
      <c r="P9" s="8">
        <v>44980</v>
      </c>
      <c r="Q9" s="8">
        <v>43018</v>
      </c>
      <c r="R9" s="8">
        <v>1962</v>
      </c>
      <c r="S9" s="3">
        <v>12.7</v>
      </c>
      <c r="T9" s="8">
        <v>684656</v>
      </c>
      <c r="U9" s="11">
        <v>2.8999999999999998E-3</v>
      </c>
    </row>
    <row r="10" spans="1:21" x14ac:dyDescent="0.25">
      <c r="A10" s="7">
        <v>2015</v>
      </c>
      <c r="B10" s="13">
        <v>2551417</v>
      </c>
      <c r="C10" s="13">
        <v>2648864</v>
      </c>
      <c r="D10" s="13">
        <v>-97447</v>
      </c>
      <c r="E10" s="13">
        <f t="shared" si="0"/>
        <v>6210985</v>
      </c>
      <c r="G10" s="201" t="s">
        <v>22</v>
      </c>
      <c r="H10" s="200">
        <v>178551</v>
      </c>
      <c r="I10" s="200">
        <v>175258</v>
      </c>
      <c r="J10" s="200">
        <v>3293</v>
      </c>
      <c r="K10" s="197">
        <v>2198160</v>
      </c>
      <c r="M10" s="3" t="s">
        <v>62</v>
      </c>
      <c r="N10" s="3" t="s">
        <v>118</v>
      </c>
      <c r="O10" s="3" t="s">
        <v>22</v>
      </c>
      <c r="P10" s="8">
        <v>178551</v>
      </c>
      <c r="Q10" s="8">
        <v>175258</v>
      </c>
      <c r="R10" s="8">
        <v>3293</v>
      </c>
      <c r="S10" s="3">
        <v>11.2</v>
      </c>
      <c r="T10" s="8">
        <v>2198160</v>
      </c>
      <c r="U10" s="11">
        <v>1.5E-3</v>
      </c>
    </row>
    <row r="11" spans="1:21" x14ac:dyDescent="0.25">
      <c r="A11" s="7">
        <v>2016</v>
      </c>
      <c r="B11" s="13">
        <v>2126293</v>
      </c>
      <c r="C11" s="13">
        <v>2254244</v>
      </c>
      <c r="D11" s="13">
        <v>-127951</v>
      </c>
      <c r="E11" s="13">
        <f t="shared" si="0"/>
        <v>6083034</v>
      </c>
      <c r="G11" s="201" t="s">
        <v>27</v>
      </c>
      <c r="H11" s="200">
        <v>10111</v>
      </c>
      <c r="I11" s="200">
        <v>10102</v>
      </c>
      <c r="J11" s="200">
        <v>9</v>
      </c>
      <c r="K11" s="197">
        <v>466760</v>
      </c>
      <c r="M11" s="3" t="s">
        <v>62</v>
      </c>
      <c r="N11" s="3" t="s">
        <v>118</v>
      </c>
      <c r="O11" s="3" t="s">
        <v>122</v>
      </c>
      <c r="P11" s="8">
        <v>10111</v>
      </c>
      <c r="Q11" s="8">
        <v>10102</v>
      </c>
      <c r="R11" s="8">
        <v>9</v>
      </c>
      <c r="S11" s="3">
        <v>42.2</v>
      </c>
      <c r="T11" s="8">
        <v>466760</v>
      </c>
      <c r="U11" s="11">
        <v>0</v>
      </c>
    </row>
    <row r="12" spans="1:21" x14ac:dyDescent="0.25">
      <c r="A12" s="7">
        <v>2017</v>
      </c>
      <c r="B12" s="13">
        <v>2148242</v>
      </c>
      <c r="C12" s="13">
        <v>2125739</v>
      </c>
      <c r="D12" s="13">
        <v>22503</v>
      </c>
      <c r="E12" s="13">
        <f t="shared" si="0"/>
        <v>6105537</v>
      </c>
      <c r="G12" s="199" t="s">
        <v>28</v>
      </c>
      <c r="H12" s="200">
        <v>2232</v>
      </c>
      <c r="I12" s="200">
        <v>2182</v>
      </c>
      <c r="J12" s="200">
        <v>50</v>
      </c>
      <c r="K12" s="197">
        <v>61506</v>
      </c>
      <c r="M12" s="3" t="s">
        <v>62</v>
      </c>
      <c r="N12" s="3" t="s">
        <v>118</v>
      </c>
      <c r="O12" s="3" t="s">
        <v>28</v>
      </c>
      <c r="P12" s="8">
        <v>2232</v>
      </c>
      <c r="Q12" s="8">
        <v>2182</v>
      </c>
      <c r="R12" s="8">
        <v>50</v>
      </c>
      <c r="S12" s="3">
        <v>23.7</v>
      </c>
      <c r="T12" s="8">
        <v>61506</v>
      </c>
      <c r="U12" s="11">
        <v>8.0000000000000004E-4</v>
      </c>
    </row>
    <row r="13" spans="1:21" x14ac:dyDescent="0.25">
      <c r="A13" s="7">
        <v>2018</v>
      </c>
      <c r="B13" s="13">
        <v>2324628</v>
      </c>
      <c r="C13" s="13">
        <v>2190138</v>
      </c>
      <c r="D13" s="13">
        <v>134490</v>
      </c>
      <c r="E13" s="13">
        <f t="shared" si="0"/>
        <v>6240027</v>
      </c>
      <c r="G13" s="201" t="s">
        <v>29</v>
      </c>
      <c r="H13" s="200">
        <v>25751</v>
      </c>
      <c r="I13" s="200">
        <v>25008</v>
      </c>
      <c r="J13" s="200">
        <v>743</v>
      </c>
      <c r="K13" s="197">
        <v>581599</v>
      </c>
      <c r="M13" s="3" t="s">
        <v>62</v>
      </c>
      <c r="N13" s="3" t="s">
        <v>118</v>
      </c>
      <c r="O13" s="3" t="s">
        <v>29</v>
      </c>
      <c r="P13" s="8">
        <v>25751</v>
      </c>
      <c r="Q13" s="8">
        <v>25008</v>
      </c>
      <c r="R13" s="8">
        <v>743</v>
      </c>
      <c r="S13" s="3">
        <v>17.8</v>
      </c>
      <c r="T13" s="8">
        <v>581599</v>
      </c>
      <c r="U13" s="11">
        <v>1.2999999999999999E-3</v>
      </c>
    </row>
    <row r="14" spans="1:21" x14ac:dyDescent="0.25">
      <c r="A14" s="7">
        <v>2019</v>
      </c>
      <c r="B14" s="13">
        <v>2489316</v>
      </c>
      <c r="C14" s="13">
        <v>2353592</v>
      </c>
      <c r="D14" s="13">
        <v>135724</v>
      </c>
      <c r="E14" s="13">
        <f t="shared" si="0"/>
        <v>6375751</v>
      </c>
      <c r="G14" s="201" t="s">
        <v>30</v>
      </c>
      <c r="H14" s="200">
        <v>12452</v>
      </c>
      <c r="I14" s="200">
        <v>12991</v>
      </c>
      <c r="J14" s="200">
        <v>-539</v>
      </c>
      <c r="K14" s="197">
        <v>439125</v>
      </c>
      <c r="M14" s="3" t="s">
        <v>62</v>
      </c>
      <c r="N14" s="3" t="s">
        <v>118</v>
      </c>
      <c r="O14" s="3" t="s">
        <v>30</v>
      </c>
      <c r="P14" s="8">
        <v>12452</v>
      </c>
      <c r="Q14" s="8">
        <v>12991</v>
      </c>
      <c r="R14" s="8">
        <v>-539</v>
      </c>
      <c r="S14" s="3">
        <v>26.2</v>
      </c>
      <c r="T14" s="8">
        <v>439125</v>
      </c>
      <c r="U14" s="11">
        <v>-1.1999999999999999E-3</v>
      </c>
    </row>
    <row r="15" spans="1:21" x14ac:dyDescent="0.25">
      <c r="A15" s="7">
        <v>2020</v>
      </c>
      <c r="B15" s="13">
        <v>2582110</v>
      </c>
      <c r="C15" s="13">
        <v>2674760</v>
      </c>
      <c r="D15" s="13">
        <v>-92650</v>
      </c>
      <c r="E15" s="13">
        <v>6283101</v>
      </c>
      <c r="G15" s="201" t="s">
        <v>31</v>
      </c>
      <c r="H15" s="200">
        <v>4881</v>
      </c>
      <c r="I15" s="200">
        <v>4650</v>
      </c>
      <c r="J15" s="200">
        <v>231</v>
      </c>
      <c r="K15" s="197">
        <v>109346</v>
      </c>
      <c r="M15" s="3" t="s">
        <v>62</v>
      </c>
      <c r="N15" s="3" t="s">
        <v>119</v>
      </c>
      <c r="O15" s="3" t="s">
        <v>31</v>
      </c>
      <c r="P15" s="8">
        <v>4881</v>
      </c>
      <c r="Q15" s="8">
        <v>4650</v>
      </c>
      <c r="R15" s="8">
        <v>231</v>
      </c>
      <c r="S15" s="3">
        <v>17.399999999999999</v>
      </c>
      <c r="T15" s="8">
        <v>109346</v>
      </c>
      <c r="U15" s="11">
        <v>2.0999999999999999E-3</v>
      </c>
    </row>
    <row r="16" spans="1:21" x14ac:dyDescent="0.25">
      <c r="A16" s="7">
        <v>2021</v>
      </c>
      <c r="B16" s="13">
        <v>3509060</v>
      </c>
      <c r="C16" s="13">
        <v>3097504</v>
      </c>
      <c r="D16" s="13">
        <v>411556</v>
      </c>
      <c r="E16" s="13">
        <v>6694657</v>
      </c>
      <c r="G16" s="201" t="s">
        <v>32</v>
      </c>
      <c r="H16" s="200">
        <v>10</v>
      </c>
      <c r="I16" s="200">
        <v>6</v>
      </c>
      <c r="J16" s="200">
        <v>4</v>
      </c>
      <c r="K16" s="197">
        <v>742</v>
      </c>
      <c r="M16" s="3" t="s">
        <v>62</v>
      </c>
      <c r="N16" s="3" t="s">
        <v>119</v>
      </c>
      <c r="O16" s="3" t="s">
        <v>123</v>
      </c>
      <c r="P16" s="8">
        <v>10</v>
      </c>
      <c r="Q16" s="8">
        <v>6</v>
      </c>
      <c r="R16" s="8">
        <v>4</v>
      </c>
      <c r="S16" s="3">
        <v>97.5</v>
      </c>
      <c r="T16" s="8">
        <v>742</v>
      </c>
      <c r="U16" s="11">
        <v>5.4000000000000003E-3</v>
      </c>
    </row>
    <row r="17" spans="1:21" x14ac:dyDescent="0.25">
      <c r="A17" s="7">
        <v>2022</v>
      </c>
      <c r="B17" s="13">
        <v>3853048</v>
      </c>
      <c r="C17" s="13">
        <v>3529906</v>
      </c>
      <c r="D17" s="13">
        <v>323142</v>
      </c>
      <c r="E17" s="13">
        <v>7017799</v>
      </c>
      <c r="F17" s="17"/>
      <c r="G17" s="201" t="s">
        <v>33</v>
      </c>
      <c r="H17" s="200">
        <v>11655</v>
      </c>
      <c r="I17" s="200">
        <v>11857</v>
      </c>
      <c r="J17" s="200">
        <v>-202</v>
      </c>
      <c r="K17" s="197">
        <v>306390</v>
      </c>
      <c r="M17" s="3" t="s">
        <v>62</v>
      </c>
      <c r="N17" s="3" t="s">
        <v>119</v>
      </c>
      <c r="O17" s="3" t="s">
        <v>33</v>
      </c>
      <c r="P17" s="8">
        <v>11655</v>
      </c>
      <c r="Q17" s="8">
        <v>11857</v>
      </c>
      <c r="R17" s="8">
        <v>-202</v>
      </c>
      <c r="S17" s="3">
        <v>20.3</v>
      </c>
      <c r="T17" s="8">
        <v>306390</v>
      </c>
      <c r="U17" s="11">
        <v>-6.9999999999999999E-4</v>
      </c>
    </row>
    <row r="18" spans="1:21" x14ac:dyDescent="0.25">
      <c r="A18" s="7">
        <v>2023</v>
      </c>
      <c r="B18" s="13">
        <v>3930155</v>
      </c>
      <c r="C18" s="13">
        <v>3702827</v>
      </c>
      <c r="D18" s="13">
        <v>227328</v>
      </c>
      <c r="E18" s="13">
        <v>7245127</v>
      </c>
      <c r="G18" s="201" t="s">
        <v>34</v>
      </c>
      <c r="H18" s="200">
        <v>32</v>
      </c>
      <c r="I18" s="200">
        <v>22</v>
      </c>
      <c r="J18" s="200">
        <v>10</v>
      </c>
      <c r="K18" s="197">
        <v>196</v>
      </c>
      <c r="M18" s="3" t="s">
        <v>62</v>
      </c>
      <c r="N18" s="3" t="s">
        <v>120</v>
      </c>
      <c r="P18" s="8">
        <v>32</v>
      </c>
      <c r="Q18" s="8">
        <v>22</v>
      </c>
      <c r="R18" s="8">
        <v>10</v>
      </c>
      <c r="S18" s="3">
        <v>6.3</v>
      </c>
      <c r="T18" s="8">
        <v>196</v>
      </c>
      <c r="U18" s="11">
        <v>5.3800000000000001E-2</v>
      </c>
    </row>
    <row r="19" spans="1:21" x14ac:dyDescent="0.25">
      <c r="A19" s="7">
        <v>2024</v>
      </c>
      <c r="B19" s="13">
        <v>4420983</v>
      </c>
      <c r="C19" s="13">
        <v>4146495</v>
      </c>
      <c r="D19" s="13">
        <v>274488</v>
      </c>
      <c r="E19" s="13">
        <v>7519615</v>
      </c>
      <c r="G19" s="201" t="s">
        <v>35</v>
      </c>
      <c r="H19" s="200">
        <v>46209</v>
      </c>
      <c r="I19" s="200">
        <v>41829</v>
      </c>
      <c r="J19" s="200">
        <v>4380</v>
      </c>
      <c r="K19" s="197">
        <v>965188</v>
      </c>
      <c r="M19" s="3" t="s">
        <v>62</v>
      </c>
      <c r="N19" s="3" t="s">
        <v>121</v>
      </c>
      <c r="P19" s="8">
        <v>46209</v>
      </c>
      <c r="Q19" s="8">
        <v>41829</v>
      </c>
      <c r="R19" s="8">
        <v>4380</v>
      </c>
      <c r="S19" s="3">
        <v>20.7</v>
      </c>
      <c r="T19" s="8">
        <v>965188</v>
      </c>
      <c r="U19" s="11">
        <v>4.5999999999999999E-3</v>
      </c>
    </row>
    <row r="20" spans="1:21" x14ac:dyDescent="0.25">
      <c r="A20" s="7">
        <v>2025</v>
      </c>
      <c r="B20" s="13">
        <v>4348422</v>
      </c>
      <c r="C20" s="13">
        <v>4033355</v>
      </c>
      <c r="D20" s="13">
        <v>315067</v>
      </c>
      <c r="E20" s="13">
        <v>7831905</v>
      </c>
      <c r="G20" s="208" t="s">
        <v>0</v>
      </c>
      <c r="H20" s="209">
        <f>SUM(H6:H19)</f>
        <v>392812</v>
      </c>
      <c r="I20" s="209">
        <f t="shared" ref="I20:J20" si="1">SUM(I6:I19)</f>
        <v>377749</v>
      </c>
      <c r="J20" s="209">
        <f t="shared" si="1"/>
        <v>15063</v>
      </c>
      <c r="K20" s="197">
        <f t="shared" ref="K20" si="2">SUM(K6:K19)</f>
        <v>7797081</v>
      </c>
      <c r="P20" s="8"/>
      <c r="Q20" s="8"/>
      <c r="R20" s="8"/>
      <c r="S20" s="8"/>
      <c r="T20" s="8"/>
    </row>
    <row r="21" spans="1:21" x14ac:dyDescent="0.25">
      <c r="A21" s="7">
        <v>2026</v>
      </c>
      <c r="B21" s="13" cm="1">
        <f t="array" ref="B21:E21">H38:K38</f>
        <v>2081627</v>
      </c>
      <c r="C21" s="13">
        <v>1922280</v>
      </c>
      <c r="D21" s="13">
        <v>159347</v>
      </c>
      <c r="E21" s="13">
        <v>7797081</v>
      </c>
    </row>
    <row r="22" spans="1:21" x14ac:dyDescent="0.25">
      <c r="G22" s="171" t="s">
        <v>36</v>
      </c>
      <c r="H22" s="171"/>
      <c r="I22" s="171"/>
      <c r="J22" s="171"/>
      <c r="M22" s="162" t="s">
        <v>154</v>
      </c>
      <c r="N22" s="162"/>
      <c r="O22" s="162"/>
      <c r="P22" s="162"/>
      <c r="Q22" s="162"/>
      <c r="R22" s="162"/>
      <c r="S22" s="162"/>
      <c r="T22" s="162"/>
      <c r="U22" s="162"/>
    </row>
    <row r="23" spans="1:21" x14ac:dyDescent="0.25">
      <c r="A23" s="114" t="s">
        <v>144</v>
      </c>
      <c r="B23" s="108" t="s">
        <v>1</v>
      </c>
      <c r="C23" s="108" t="s">
        <v>2</v>
      </c>
      <c r="D23" s="108" t="s">
        <v>7</v>
      </c>
      <c r="E23" s="108" t="s">
        <v>4</v>
      </c>
      <c r="G23" s="28" t="s">
        <v>23</v>
      </c>
      <c r="H23" s="29" t="s">
        <v>24</v>
      </c>
      <c r="I23" s="28" t="s">
        <v>25</v>
      </c>
      <c r="J23" s="29" t="s">
        <v>26</v>
      </c>
      <c r="K23" s="29" t="s">
        <v>155</v>
      </c>
      <c r="M23" s="3" t="s">
        <v>108</v>
      </c>
      <c r="N23" s="3" t="s">
        <v>57</v>
      </c>
      <c r="O23" s="3" t="s">
        <v>109</v>
      </c>
      <c r="P23" s="8" t="s">
        <v>1</v>
      </c>
      <c r="Q23" s="8" t="s">
        <v>2</v>
      </c>
      <c r="R23" s="8" t="s">
        <v>7</v>
      </c>
      <c r="S23" s="3" t="s">
        <v>111</v>
      </c>
      <c r="T23" s="8" t="s">
        <v>112</v>
      </c>
      <c r="U23" s="11" t="s">
        <v>113</v>
      </c>
    </row>
    <row r="24" spans="1:21" x14ac:dyDescent="0.25">
      <c r="A24" s="19">
        <v>45658</v>
      </c>
      <c r="B24" s="36">
        <v>384651</v>
      </c>
      <c r="C24" s="36">
        <v>375559</v>
      </c>
      <c r="D24" s="36">
        <v>9092</v>
      </c>
      <c r="E24" s="36">
        <v>7527349</v>
      </c>
      <c r="G24" s="26" t="s">
        <v>18</v>
      </c>
      <c r="H24" s="43" cm="1">
        <f t="array" ref="H24:J37">P24:R37</f>
        <v>25565</v>
      </c>
      <c r="I24" s="43">
        <v>14405</v>
      </c>
      <c r="J24" s="43">
        <v>11160</v>
      </c>
      <c r="K24" s="43" cm="1">
        <f t="array" ref="K24:K37">T24:T37</f>
        <v>280032</v>
      </c>
      <c r="M24" s="3" t="s">
        <v>62</v>
      </c>
      <c r="N24" s="3" t="s">
        <v>116</v>
      </c>
      <c r="O24" s="3" t="s">
        <v>18</v>
      </c>
      <c r="P24" s="8">
        <v>25565</v>
      </c>
      <c r="Q24" s="8">
        <v>14405</v>
      </c>
      <c r="R24" s="8">
        <v>11160</v>
      </c>
      <c r="S24" s="3">
        <v>92</v>
      </c>
      <c r="T24" s="8">
        <v>280032</v>
      </c>
      <c r="U24" s="11">
        <v>4.1500000000000002E-2</v>
      </c>
    </row>
    <row r="25" spans="1:21" x14ac:dyDescent="0.25">
      <c r="A25" s="19">
        <v>45689</v>
      </c>
      <c r="B25" s="36">
        <v>446600</v>
      </c>
      <c r="C25" s="36">
        <v>362163</v>
      </c>
      <c r="D25" s="36">
        <v>84437</v>
      </c>
      <c r="E25" s="36">
        <v>7611786</v>
      </c>
      <c r="G25" s="27" t="s">
        <v>19</v>
      </c>
      <c r="H25" s="43">
        <v>112552</v>
      </c>
      <c r="I25" s="43">
        <v>86829</v>
      </c>
      <c r="J25" s="43">
        <v>25723</v>
      </c>
      <c r="K25" s="43">
        <v>629059</v>
      </c>
      <c r="M25" s="3" t="s">
        <v>62</v>
      </c>
      <c r="N25" s="3" t="s">
        <v>116</v>
      </c>
      <c r="O25" s="3" t="s">
        <v>19</v>
      </c>
      <c r="P25" s="8">
        <v>112552</v>
      </c>
      <c r="Q25" s="8">
        <v>86829</v>
      </c>
      <c r="R25" s="8">
        <v>25723</v>
      </c>
      <c r="S25" s="3">
        <v>28.2</v>
      </c>
      <c r="T25" s="8">
        <v>629059</v>
      </c>
      <c r="U25" s="11">
        <v>4.2599999999999999E-2</v>
      </c>
    </row>
    <row r="26" spans="1:21" x14ac:dyDescent="0.25">
      <c r="A26" s="19">
        <v>45717</v>
      </c>
      <c r="B26" s="36">
        <v>389557</v>
      </c>
      <c r="C26" s="36">
        <v>368201</v>
      </c>
      <c r="D26" s="36">
        <v>21356</v>
      </c>
      <c r="E26" s="36">
        <v>7633142</v>
      </c>
      <c r="G26" s="27" t="s">
        <v>20</v>
      </c>
      <c r="H26" s="43">
        <v>191230</v>
      </c>
      <c r="I26" s="43">
        <v>170063</v>
      </c>
      <c r="J26" s="43">
        <v>21167</v>
      </c>
      <c r="K26" s="43">
        <v>1074322</v>
      </c>
      <c r="M26" s="3" t="s">
        <v>62</v>
      </c>
      <c r="N26" s="3" t="s">
        <v>116</v>
      </c>
      <c r="O26" s="3" t="s">
        <v>20</v>
      </c>
      <c r="P26" s="8">
        <v>191230</v>
      </c>
      <c r="Q26" s="8">
        <v>170063</v>
      </c>
      <c r="R26" s="8">
        <v>21167</v>
      </c>
      <c r="S26" s="3">
        <v>24.7</v>
      </c>
      <c r="T26" s="8">
        <v>1074322</v>
      </c>
      <c r="U26" s="11">
        <v>2.01E-2</v>
      </c>
    </row>
    <row r="27" spans="1:21" x14ac:dyDescent="0.25">
      <c r="A27" s="19">
        <v>45748</v>
      </c>
      <c r="B27" s="36">
        <v>400719</v>
      </c>
      <c r="C27" s="36">
        <v>364694</v>
      </c>
      <c r="D27" s="36">
        <v>36025</v>
      </c>
      <c r="E27" s="36">
        <v>7669167</v>
      </c>
      <c r="G27" s="27" t="s">
        <v>21</v>
      </c>
      <c r="H27" s="43">
        <v>235397</v>
      </c>
      <c r="I27" s="43">
        <v>222332</v>
      </c>
      <c r="J27" s="43">
        <v>13065</v>
      </c>
      <c r="K27" s="43">
        <v>684656</v>
      </c>
      <c r="M27" s="3" t="s">
        <v>62</v>
      </c>
      <c r="N27" s="3" t="s">
        <v>117</v>
      </c>
      <c r="P27" s="8">
        <v>235397</v>
      </c>
      <c r="Q27" s="8">
        <v>222332</v>
      </c>
      <c r="R27" s="8">
        <v>13065</v>
      </c>
      <c r="S27" s="3">
        <v>13.2</v>
      </c>
      <c r="T27" s="8">
        <v>684656</v>
      </c>
      <c r="U27" s="11">
        <v>1.95E-2</v>
      </c>
    </row>
    <row r="28" spans="1:21" x14ac:dyDescent="0.25">
      <c r="A28" s="19">
        <v>45778</v>
      </c>
      <c r="B28" s="36">
        <v>384448</v>
      </c>
      <c r="C28" s="36">
        <v>365635</v>
      </c>
      <c r="D28" s="36">
        <v>18813</v>
      </c>
      <c r="E28" s="36">
        <v>7687980</v>
      </c>
      <c r="G28" s="27" t="s">
        <v>22</v>
      </c>
      <c r="H28" s="43">
        <v>924347</v>
      </c>
      <c r="I28" s="43">
        <v>886343</v>
      </c>
      <c r="J28" s="43">
        <v>38004</v>
      </c>
      <c r="K28" s="43">
        <v>2198160</v>
      </c>
      <c r="M28" s="3" t="s">
        <v>62</v>
      </c>
      <c r="N28" s="3" t="s">
        <v>118</v>
      </c>
      <c r="O28" s="3" t="s">
        <v>22</v>
      </c>
      <c r="P28" s="8">
        <v>924347</v>
      </c>
      <c r="Q28" s="8">
        <v>886343</v>
      </c>
      <c r="R28" s="8">
        <v>38004</v>
      </c>
      <c r="S28" s="3">
        <v>10.8</v>
      </c>
      <c r="T28" s="8">
        <v>2198160</v>
      </c>
      <c r="U28" s="11">
        <v>1.7600000000000001E-2</v>
      </c>
    </row>
    <row r="29" spans="1:21" x14ac:dyDescent="0.25">
      <c r="A29" s="19">
        <v>45809</v>
      </c>
      <c r="B29" s="36">
        <v>370334</v>
      </c>
      <c r="C29" s="36">
        <v>347321</v>
      </c>
      <c r="D29" s="36">
        <v>23013</v>
      </c>
      <c r="E29" s="36">
        <v>7710677</v>
      </c>
      <c r="G29" s="27" t="s">
        <v>27</v>
      </c>
      <c r="H29" s="43">
        <v>50604</v>
      </c>
      <c r="I29" s="43">
        <v>50623</v>
      </c>
      <c r="J29" s="43">
        <v>-19</v>
      </c>
      <c r="K29" s="43">
        <v>466760</v>
      </c>
      <c r="M29" s="3" t="s">
        <v>62</v>
      </c>
      <c r="N29" s="3" t="s">
        <v>118</v>
      </c>
      <c r="O29" s="3" t="s">
        <v>122</v>
      </c>
      <c r="P29" s="8">
        <v>50604</v>
      </c>
      <c r="Q29" s="8">
        <v>50623</v>
      </c>
      <c r="R29" s="8">
        <v>-19</v>
      </c>
      <c r="S29" s="3">
        <v>43.3</v>
      </c>
      <c r="T29" s="8">
        <v>466760</v>
      </c>
      <c r="U29" s="11">
        <v>0</v>
      </c>
    </row>
    <row r="30" spans="1:21" x14ac:dyDescent="0.25">
      <c r="A30" s="19">
        <v>45839</v>
      </c>
      <c r="B30" s="36">
        <v>382600</v>
      </c>
      <c r="C30" s="36">
        <v>367681</v>
      </c>
      <c r="D30" s="36">
        <v>14919</v>
      </c>
      <c r="E30" s="36">
        <v>7722868</v>
      </c>
      <c r="G30" s="26" t="s">
        <v>28</v>
      </c>
      <c r="H30" s="43">
        <v>11280</v>
      </c>
      <c r="I30" s="43">
        <v>10906</v>
      </c>
      <c r="J30" s="43">
        <v>374</v>
      </c>
      <c r="K30" s="43">
        <v>61506</v>
      </c>
      <c r="M30" s="3" t="s">
        <v>62</v>
      </c>
      <c r="N30" s="3" t="s">
        <v>118</v>
      </c>
      <c r="O30" s="3" t="s">
        <v>28</v>
      </c>
      <c r="P30" s="8">
        <v>11280</v>
      </c>
      <c r="Q30" s="8">
        <v>10906</v>
      </c>
      <c r="R30" s="3">
        <v>374</v>
      </c>
      <c r="S30" s="3">
        <v>24.3</v>
      </c>
      <c r="T30" s="8">
        <v>61506</v>
      </c>
      <c r="U30" s="11">
        <v>6.1000000000000004E-3</v>
      </c>
    </row>
    <row r="31" spans="1:21" ht="14.25" customHeight="1" x14ac:dyDescent="0.25">
      <c r="A31" s="19">
        <v>45870</v>
      </c>
      <c r="B31" s="36">
        <v>386372</v>
      </c>
      <c r="C31" s="36">
        <v>363744</v>
      </c>
      <c r="D31" s="36">
        <v>22628</v>
      </c>
      <c r="E31" s="36">
        <v>7745044</v>
      </c>
      <c r="G31" s="27" t="s">
        <v>29</v>
      </c>
      <c r="H31" s="43">
        <v>137512</v>
      </c>
      <c r="I31" s="43">
        <v>127525</v>
      </c>
      <c r="J31" s="43">
        <v>9987</v>
      </c>
      <c r="K31" s="43">
        <v>581599</v>
      </c>
      <c r="M31" s="3" t="s">
        <v>62</v>
      </c>
      <c r="N31" s="3" t="s">
        <v>118</v>
      </c>
      <c r="O31" s="3" t="s">
        <v>29</v>
      </c>
      <c r="P31" s="8">
        <v>137512</v>
      </c>
      <c r="Q31" s="8">
        <v>127525</v>
      </c>
      <c r="R31" s="8">
        <v>9987</v>
      </c>
      <c r="S31" s="3">
        <v>18.600000000000001</v>
      </c>
      <c r="T31" s="8">
        <v>581599</v>
      </c>
      <c r="U31" s="11">
        <v>1.7500000000000002E-2</v>
      </c>
    </row>
    <row r="32" spans="1:21" ht="14.25" customHeight="1" x14ac:dyDescent="0.25">
      <c r="A32" s="19">
        <v>45901</v>
      </c>
      <c r="B32" s="36">
        <v>407710</v>
      </c>
      <c r="C32" s="36">
        <v>373923</v>
      </c>
      <c r="D32" s="36">
        <v>33787</v>
      </c>
      <c r="E32" s="36">
        <v>7778153</v>
      </c>
      <c r="G32" s="27" t="s">
        <v>30</v>
      </c>
      <c r="H32" s="43">
        <v>66549</v>
      </c>
      <c r="I32" s="43">
        <v>67854</v>
      </c>
      <c r="J32" s="43">
        <v>-1305</v>
      </c>
      <c r="K32" s="43">
        <v>439125</v>
      </c>
      <c r="M32" s="3" t="s">
        <v>62</v>
      </c>
      <c r="N32" s="3" t="s">
        <v>118</v>
      </c>
      <c r="O32" s="3" t="s">
        <v>30</v>
      </c>
      <c r="P32" s="8">
        <v>66549</v>
      </c>
      <c r="Q32" s="8">
        <v>67854</v>
      </c>
      <c r="R32" s="8">
        <v>-1305</v>
      </c>
      <c r="S32" s="3">
        <v>27.7</v>
      </c>
      <c r="T32" s="8">
        <v>439125</v>
      </c>
      <c r="U32" s="11">
        <v>-3.0000000000000001E-3</v>
      </c>
    </row>
    <row r="33" spans="1:21" ht="14.25" customHeight="1" x14ac:dyDescent="0.25">
      <c r="A33" s="19">
        <v>45931</v>
      </c>
      <c r="B33" s="36">
        <v>410078</v>
      </c>
      <c r="C33" s="36">
        <v>386629</v>
      </c>
      <c r="D33" s="36">
        <v>23449</v>
      </c>
      <c r="E33" s="36">
        <v>7799542</v>
      </c>
      <c r="G33" s="27" t="s">
        <v>31</v>
      </c>
      <c r="H33" s="43">
        <v>28211</v>
      </c>
      <c r="I33" s="43">
        <v>24875</v>
      </c>
      <c r="J33" s="43">
        <v>3336</v>
      </c>
      <c r="K33" s="43">
        <v>109346</v>
      </c>
      <c r="M33" s="3" t="s">
        <v>62</v>
      </c>
      <c r="N33" s="3" t="s">
        <v>119</v>
      </c>
      <c r="O33" s="3" t="s">
        <v>31</v>
      </c>
      <c r="P33" s="8">
        <v>28211</v>
      </c>
      <c r="Q33" s="8">
        <v>24875</v>
      </c>
      <c r="R33" s="8">
        <v>3336</v>
      </c>
      <c r="S33" s="3">
        <v>17.7</v>
      </c>
      <c r="T33" s="8">
        <v>109346</v>
      </c>
      <c r="U33" s="11">
        <v>3.15E-2</v>
      </c>
    </row>
    <row r="34" spans="1:21" ht="14.25" customHeight="1" x14ac:dyDescent="0.25">
      <c r="A34" s="19">
        <v>45962</v>
      </c>
      <c r="B34" s="36">
        <v>369723</v>
      </c>
      <c r="C34" s="36">
        <v>337360</v>
      </c>
      <c r="D34" s="36">
        <v>32363</v>
      </c>
      <c r="E34" s="36">
        <v>7831905</v>
      </c>
      <c r="G34" s="27" t="s">
        <v>32</v>
      </c>
      <c r="H34" s="43">
        <v>46</v>
      </c>
      <c r="I34" s="43">
        <v>49</v>
      </c>
      <c r="J34" s="43">
        <v>-3</v>
      </c>
      <c r="K34" s="43">
        <v>742</v>
      </c>
      <c r="M34" s="3" t="s">
        <v>62</v>
      </c>
      <c r="N34" s="3" t="s">
        <v>119</v>
      </c>
      <c r="O34" s="3" t="s">
        <v>123</v>
      </c>
      <c r="P34" s="3">
        <v>46</v>
      </c>
      <c r="Q34" s="3">
        <v>49</v>
      </c>
      <c r="R34" s="3">
        <v>-3</v>
      </c>
      <c r="S34" s="3">
        <v>97.6</v>
      </c>
      <c r="T34" s="3">
        <v>742</v>
      </c>
      <c r="U34" s="11">
        <v>-4.0000000000000001E-3</v>
      </c>
    </row>
    <row r="35" spans="1:21" ht="14.25" customHeight="1" x14ac:dyDescent="0.25">
      <c r="A35" s="19">
        <v>45992</v>
      </c>
      <c r="B35" s="36">
        <v>283152</v>
      </c>
      <c r="C35" s="36">
        <v>413107</v>
      </c>
      <c r="D35" s="36">
        <v>-129955</v>
      </c>
      <c r="E35" s="36">
        <v>7701671</v>
      </c>
      <c r="G35" s="27" t="s">
        <v>33</v>
      </c>
      <c r="H35" s="43">
        <v>64975</v>
      </c>
      <c r="I35" s="43">
        <v>60161</v>
      </c>
      <c r="J35" s="43">
        <v>4814</v>
      </c>
      <c r="K35" s="43">
        <v>306390</v>
      </c>
      <c r="M35" s="3" t="s">
        <v>62</v>
      </c>
      <c r="N35" s="3" t="s">
        <v>119</v>
      </c>
      <c r="O35" s="3" t="s">
        <v>33</v>
      </c>
      <c r="P35" s="8">
        <v>64975</v>
      </c>
      <c r="Q35" s="8">
        <v>60161</v>
      </c>
      <c r="R35" s="8">
        <v>4814</v>
      </c>
      <c r="S35" s="3">
        <v>21.6</v>
      </c>
      <c r="T35" s="8">
        <v>306390</v>
      </c>
      <c r="U35" s="11">
        <v>1.6E-2</v>
      </c>
    </row>
    <row r="36" spans="1:21" ht="14.25" customHeight="1" x14ac:dyDescent="0.25">
      <c r="A36" s="19">
        <v>46023</v>
      </c>
      <c r="B36" s="36">
        <v>378410</v>
      </c>
      <c r="C36" s="36">
        <v>375409</v>
      </c>
      <c r="D36" s="36">
        <v>3001</v>
      </c>
      <c r="E36" s="36">
        <v>7702224</v>
      </c>
      <c r="G36" s="27" t="s">
        <v>34</v>
      </c>
      <c r="H36" s="43">
        <v>135</v>
      </c>
      <c r="I36" s="43">
        <v>112</v>
      </c>
      <c r="J36" s="43">
        <v>23</v>
      </c>
      <c r="K36" s="43">
        <v>196</v>
      </c>
      <c r="M36" s="3" t="s">
        <v>62</v>
      </c>
      <c r="N36" s="3" t="s">
        <v>120</v>
      </c>
      <c r="P36" s="3">
        <v>135</v>
      </c>
      <c r="Q36" s="3">
        <v>112</v>
      </c>
      <c r="R36" s="3">
        <v>23</v>
      </c>
      <c r="S36" s="3">
        <v>5.8</v>
      </c>
      <c r="T36" s="3">
        <v>196</v>
      </c>
      <c r="U36" s="11">
        <v>0.13289999999999999</v>
      </c>
    </row>
    <row r="37" spans="1:21" x14ac:dyDescent="0.25">
      <c r="A37" s="19">
        <v>46054</v>
      </c>
      <c r="B37" s="36">
        <v>444508</v>
      </c>
      <c r="C37" s="36">
        <v>368356</v>
      </c>
      <c r="D37" s="36">
        <v>76152</v>
      </c>
      <c r="E37" s="36">
        <v>7777168</v>
      </c>
      <c r="G37" s="27" t="s">
        <v>35</v>
      </c>
      <c r="H37" s="43">
        <v>233224</v>
      </c>
      <c r="I37" s="43">
        <v>200203</v>
      </c>
      <c r="J37" s="43">
        <v>33021</v>
      </c>
      <c r="K37" s="43">
        <v>965188</v>
      </c>
      <c r="M37" s="3" t="s">
        <v>62</v>
      </c>
      <c r="N37" s="3" t="s">
        <v>121</v>
      </c>
      <c r="P37" s="8">
        <v>233224</v>
      </c>
      <c r="Q37" s="8">
        <v>200203</v>
      </c>
      <c r="R37" s="8">
        <v>33021</v>
      </c>
      <c r="S37" s="3">
        <v>20.7</v>
      </c>
      <c r="T37" s="8">
        <v>965188</v>
      </c>
      <c r="U37" s="11">
        <v>3.5400000000000001E-2</v>
      </c>
    </row>
    <row r="38" spans="1:21" x14ac:dyDescent="0.25">
      <c r="A38" s="19">
        <v>46082</v>
      </c>
      <c r="B38" s="36">
        <v>449450</v>
      </c>
      <c r="C38" s="36">
        <v>399975</v>
      </c>
      <c r="D38" s="36">
        <v>49475</v>
      </c>
      <c r="E38" s="36">
        <v>7826643</v>
      </c>
      <c r="G38" s="27" t="s">
        <v>0</v>
      </c>
      <c r="H38" s="43">
        <f>SUM(H24:H37)</f>
        <v>2081627</v>
      </c>
      <c r="I38" s="43">
        <f>SUM(I24:I37)</f>
        <v>1922280</v>
      </c>
      <c r="J38" s="43">
        <f>SUM(J24:J37)</f>
        <v>159347</v>
      </c>
      <c r="K38" s="43">
        <f>SUM(K24:K37)</f>
        <v>7797081</v>
      </c>
    </row>
    <row r="39" spans="1:21" x14ac:dyDescent="0.25">
      <c r="A39" s="19">
        <v>46113</v>
      </c>
      <c r="B39" s="36">
        <v>405849</v>
      </c>
      <c r="C39" s="36">
        <v>385456</v>
      </c>
      <c r="D39" s="36">
        <v>20393</v>
      </c>
      <c r="E39" s="36">
        <v>7785733</v>
      </c>
    </row>
    <row r="40" spans="1:21" x14ac:dyDescent="0.25">
      <c r="A40" s="19">
        <v>46143</v>
      </c>
      <c r="B40" s="36">
        <v>392812</v>
      </c>
      <c r="C40" s="36">
        <v>377749</v>
      </c>
      <c r="D40" s="36">
        <v>15063</v>
      </c>
      <c r="E40" s="36">
        <v>7797081</v>
      </c>
    </row>
    <row r="41" spans="1:21" x14ac:dyDescent="0.25">
      <c r="A41" s="10" t="s">
        <v>8</v>
      </c>
      <c r="F41" s="3" t="s">
        <v>112</v>
      </c>
      <c r="G41" s="3" t="s">
        <v>113</v>
      </c>
    </row>
    <row r="42" spans="1:21" x14ac:dyDescent="0.25">
      <c r="A42" s="10" t="s">
        <v>5</v>
      </c>
      <c r="F42" s="36"/>
      <c r="G42" s="11" t="s">
        <v>113</v>
      </c>
    </row>
    <row r="43" spans="1:21" x14ac:dyDescent="0.25">
      <c r="A43" s="5"/>
      <c r="F43" s="36"/>
      <c r="G43" s="11">
        <v>2.5000000000000001E-3</v>
      </c>
    </row>
    <row r="44" spans="1:21" x14ac:dyDescent="0.25">
      <c r="A44" s="5"/>
      <c r="F44"/>
    </row>
    <row r="45" spans="1:21" x14ac:dyDescent="0.25">
      <c r="A45" s="5"/>
    </row>
    <row r="46" spans="1:21" x14ac:dyDescent="0.25">
      <c r="A46" s="5"/>
    </row>
    <row r="47" spans="1:21" x14ac:dyDescent="0.25">
      <c r="A47" s="5"/>
    </row>
    <row r="48" spans="1:21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</sheetData>
  <mergeCells count="5">
    <mergeCell ref="A2:E2"/>
    <mergeCell ref="A3:A4"/>
    <mergeCell ref="B3:E3"/>
    <mergeCell ref="G4:J4"/>
    <mergeCell ref="G22:J22"/>
  </mergeCells>
  <hyperlinks>
    <hyperlink ref="A1" r:id="rId1" xr:uid="{0DCDD28B-C0BF-452C-B096-BCE000E1258D}"/>
  </hyperlinks>
  <pageMargins left="0.511811024" right="0.511811024" top="0.78740157499999996" bottom="0.78740157499999996" header="0.31496062000000002" footer="0.31496062000000002"/>
  <pageSetup paperSize="9" orientation="portrait" r:id="rId2"/>
  <headerFooter>
    <oddHeader>&amp;L&amp;"Calibri"&amp;10&amp;K0000FF Classificação: RESTRITA&amp;1#_x000D_</oddHeader>
  </headerFooter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U141"/>
  <sheetViews>
    <sheetView showGridLines="0" tabSelected="1" topLeftCell="A3" zoomScale="80" zoomScaleNormal="80" workbookViewId="0">
      <selection activeCell="O16" sqref="O16"/>
    </sheetView>
  </sheetViews>
  <sheetFormatPr defaultColWidth="9.28515625" defaultRowHeight="15" x14ac:dyDescent="0.25"/>
  <cols>
    <col min="1" max="1" width="18.5703125" style="114" bestFit="1" customWidth="1"/>
    <col min="2" max="2" width="11.7109375" style="108" customWidth="1"/>
    <col min="3" max="3" width="12.28515625" style="108" customWidth="1"/>
    <col min="4" max="4" width="9.7109375" style="108" bestFit="1" customWidth="1"/>
    <col min="5" max="5" width="10.7109375" style="108" bestFit="1" customWidth="1"/>
    <col min="7" max="7" width="59.7109375" customWidth="1"/>
    <col min="8" max="10" width="12.42578125" customWidth="1"/>
    <col min="11" max="11" width="10.42578125" bestFit="1" customWidth="1"/>
  </cols>
  <sheetData>
    <row r="1" spans="1:21" x14ac:dyDescent="0.25">
      <c r="A1" s="107" t="s">
        <v>45</v>
      </c>
    </row>
    <row r="2" spans="1:21" ht="31.5" customHeight="1" x14ac:dyDescent="0.25">
      <c r="A2" s="180" t="s">
        <v>9</v>
      </c>
      <c r="B2" s="181"/>
      <c r="C2" s="181"/>
      <c r="D2" s="181"/>
      <c r="E2" s="182"/>
    </row>
    <row r="3" spans="1:21" s="110" customFormat="1" ht="59.25" customHeight="1" x14ac:dyDescent="0.25">
      <c r="A3" s="183" t="s">
        <v>3</v>
      </c>
      <c r="B3" s="183" t="s">
        <v>0</v>
      </c>
      <c r="C3" s="183"/>
      <c r="D3" s="183"/>
      <c r="E3" s="183"/>
      <c r="G3" s="6"/>
      <c r="H3" s="134">
        <v>46143</v>
      </c>
      <c r="I3" s="6"/>
      <c r="J3" s="6"/>
      <c r="K3" s="6"/>
      <c r="M3" s="6"/>
      <c r="N3" s="132"/>
      <c r="O3" s="132"/>
      <c r="P3" s="132"/>
      <c r="Q3" s="6"/>
      <c r="R3" s="132"/>
      <c r="S3" s="133"/>
      <c r="T3" s="6"/>
      <c r="U3" s="6"/>
    </row>
    <row r="4" spans="1:21" s="112" customFormat="1" x14ac:dyDescent="0.25">
      <c r="A4" s="183"/>
      <c r="B4" s="109" t="s">
        <v>1</v>
      </c>
      <c r="C4" s="109" t="s">
        <v>2</v>
      </c>
      <c r="D4" s="109" t="s">
        <v>7</v>
      </c>
      <c r="E4" s="111" t="s">
        <v>4</v>
      </c>
      <c r="G4" s="211" t="str">
        <f>"MOVIMENTAÇÃO DO EMPREGO CELETISTA - SERVIÇOS - ESP - " &amp; UPPER(TEXT(H3,"mmmm aa"))</f>
        <v>MOVIMENTAÇÃO DO EMPREGO CELETISTA - SERVIÇOS - ESP - MAIO 26</v>
      </c>
      <c r="H4" s="211"/>
      <c r="I4" s="211"/>
      <c r="J4" s="211"/>
      <c r="K4" s="4"/>
      <c r="M4" s="162" t="s">
        <v>153</v>
      </c>
      <c r="N4" s="162"/>
      <c r="O4" s="162"/>
      <c r="P4" s="162"/>
      <c r="Q4" s="162"/>
      <c r="R4" s="162"/>
      <c r="S4" s="162"/>
      <c r="T4" s="162"/>
      <c r="U4" s="162"/>
    </row>
    <row r="5" spans="1:21" x14ac:dyDescent="0.25">
      <c r="A5" s="111">
        <v>2010</v>
      </c>
      <c r="B5" s="113">
        <v>1178273</v>
      </c>
      <c r="C5" s="113">
        <v>-1024652</v>
      </c>
      <c r="D5" s="113">
        <v>153621</v>
      </c>
      <c r="E5" s="113">
        <f t="shared" ref="E5:E14" si="0">E6-D6</f>
        <v>2426146</v>
      </c>
      <c r="G5" s="202" t="s">
        <v>23</v>
      </c>
      <c r="H5" s="203" t="s">
        <v>24</v>
      </c>
      <c r="I5" s="202" t="s">
        <v>25</v>
      </c>
      <c r="J5" s="203" t="s">
        <v>26</v>
      </c>
      <c r="K5" s="212" t="s">
        <v>155</v>
      </c>
      <c r="M5" s="4" t="s">
        <v>108</v>
      </c>
      <c r="N5" s="4" t="s">
        <v>57</v>
      </c>
      <c r="O5" s="4" t="s">
        <v>109</v>
      </c>
      <c r="P5" s="4" t="s">
        <v>1</v>
      </c>
      <c r="Q5" s="4" t="s">
        <v>2</v>
      </c>
      <c r="R5" s="4" t="s">
        <v>7</v>
      </c>
      <c r="S5" s="4" t="s">
        <v>111</v>
      </c>
      <c r="T5" s="4" t="s">
        <v>112</v>
      </c>
      <c r="U5" s="4" t="s">
        <v>113</v>
      </c>
    </row>
    <row r="6" spans="1:21" x14ac:dyDescent="0.25">
      <c r="A6" s="111">
        <v>2011</v>
      </c>
      <c r="B6" s="113">
        <v>1332417</v>
      </c>
      <c r="C6" s="113">
        <v>-1189470</v>
      </c>
      <c r="D6" s="113">
        <v>142947</v>
      </c>
      <c r="E6" s="113">
        <f t="shared" si="0"/>
        <v>2569093</v>
      </c>
      <c r="G6" s="199" t="s">
        <v>18</v>
      </c>
      <c r="H6" s="200" cm="1">
        <f t="array" ref="H6:J19">P6:R19</f>
        <v>49</v>
      </c>
      <c r="I6" s="200">
        <v>248</v>
      </c>
      <c r="J6" s="200">
        <v>-199</v>
      </c>
      <c r="K6" s="197" cm="1">
        <f t="array" ref="K6:K19">T6:T19</f>
        <v>21210</v>
      </c>
      <c r="M6" s="3" t="s">
        <v>62</v>
      </c>
      <c r="N6" s="3" t="s">
        <v>116</v>
      </c>
      <c r="O6" s="3" t="s">
        <v>18</v>
      </c>
      <c r="P6" s="8">
        <v>49</v>
      </c>
      <c r="Q6" s="8">
        <v>248</v>
      </c>
      <c r="R6" s="8">
        <v>-199</v>
      </c>
      <c r="S6" s="3">
        <v>376.9</v>
      </c>
      <c r="T6" s="8">
        <v>21210</v>
      </c>
      <c r="U6" s="11">
        <v>-9.2999999999999992E-3</v>
      </c>
    </row>
    <row r="7" spans="1:21" x14ac:dyDescent="0.25">
      <c r="A7" s="111">
        <v>2012</v>
      </c>
      <c r="B7" s="113">
        <v>1304081</v>
      </c>
      <c r="C7" s="113">
        <v>-1222007</v>
      </c>
      <c r="D7" s="113">
        <v>82074</v>
      </c>
      <c r="E7" s="113">
        <f t="shared" si="0"/>
        <v>2651167</v>
      </c>
      <c r="G7" s="201" t="s">
        <v>19</v>
      </c>
      <c r="H7" s="200">
        <v>6001</v>
      </c>
      <c r="I7" s="200">
        <v>5205</v>
      </c>
      <c r="J7" s="200">
        <v>796</v>
      </c>
      <c r="K7" s="197">
        <v>238510</v>
      </c>
      <c r="M7" s="3" t="s">
        <v>62</v>
      </c>
      <c r="N7" s="3" t="s">
        <v>116</v>
      </c>
      <c r="O7" s="3" t="s">
        <v>19</v>
      </c>
      <c r="P7" s="8">
        <v>6001</v>
      </c>
      <c r="Q7" s="8">
        <v>5205</v>
      </c>
      <c r="R7" s="8">
        <v>796</v>
      </c>
      <c r="S7" s="3">
        <v>24.1</v>
      </c>
      <c r="T7" s="8">
        <v>238510</v>
      </c>
      <c r="U7" s="11">
        <v>3.3E-3</v>
      </c>
    </row>
    <row r="8" spans="1:21" x14ac:dyDescent="0.25">
      <c r="A8" s="111">
        <v>2013</v>
      </c>
      <c r="B8" s="113">
        <v>1292943</v>
      </c>
      <c r="C8" s="113">
        <v>-1233089</v>
      </c>
      <c r="D8" s="113">
        <v>59854</v>
      </c>
      <c r="E8" s="113">
        <f t="shared" si="0"/>
        <v>2711021</v>
      </c>
      <c r="G8" s="201" t="s">
        <v>20</v>
      </c>
      <c r="H8" s="200">
        <v>14442</v>
      </c>
      <c r="I8" s="200">
        <v>13324</v>
      </c>
      <c r="J8" s="200">
        <v>1118</v>
      </c>
      <c r="K8" s="197">
        <v>448466</v>
      </c>
      <c r="M8" s="3" t="s">
        <v>62</v>
      </c>
      <c r="N8" s="3" t="s">
        <v>116</v>
      </c>
      <c r="O8" s="3" t="s">
        <v>20</v>
      </c>
      <c r="P8" s="8">
        <v>14442</v>
      </c>
      <c r="Q8" s="8">
        <v>13324</v>
      </c>
      <c r="R8" s="8">
        <v>1118</v>
      </c>
      <c r="S8" s="3">
        <v>26.1</v>
      </c>
      <c r="T8" s="8">
        <v>448466</v>
      </c>
      <c r="U8" s="11">
        <v>2.5000000000000001E-3</v>
      </c>
    </row>
    <row r="9" spans="1:21" x14ac:dyDescent="0.25">
      <c r="A9" s="111">
        <v>2014</v>
      </c>
      <c r="B9" s="113">
        <v>1321618</v>
      </c>
      <c r="C9" s="113">
        <v>-1248797</v>
      </c>
      <c r="D9" s="113">
        <v>72821</v>
      </c>
      <c r="E9" s="113">
        <f t="shared" si="0"/>
        <v>2783842</v>
      </c>
      <c r="G9" s="201" t="s">
        <v>21</v>
      </c>
      <c r="H9" s="200">
        <v>16997</v>
      </c>
      <c r="I9" s="200">
        <v>16446</v>
      </c>
      <c r="J9" s="200">
        <v>551</v>
      </c>
      <c r="K9" s="197">
        <v>259397</v>
      </c>
      <c r="M9" s="3" t="s">
        <v>62</v>
      </c>
      <c r="N9" s="3" t="s">
        <v>117</v>
      </c>
      <c r="O9" s="3"/>
      <c r="P9" s="8">
        <v>16997</v>
      </c>
      <c r="Q9" s="8">
        <v>16446</v>
      </c>
      <c r="R9" s="8">
        <v>551</v>
      </c>
      <c r="S9" s="3">
        <v>12.3</v>
      </c>
      <c r="T9" s="8">
        <v>259397</v>
      </c>
      <c r="U9" s="11">
        <v>2.0999999999999999E-3</v>
      </c>
    </row>
    <row r="10" spans="1:21" x14ac:dyDescent="0.25">
      <c r="A10" s="111">
        <v>2015</v>
      </c>
      <c r="B10" s="113">
        <v>1135925</v>
      </c>
      <c r="C10" s="113">
        <v>-1168086</v>
      </c>
      <c r="D10" s="113">
        <v>-32161</v>
      </c>
      <c r="E10" s="113">
        <f t="shared" si="0"/>
        <v>2751681</v>
      </c>
      <c r="G10" s="201" t="s">
        <v>22</v>
      </c>
      <c r="H10" s="200">
        <v>92042</v>
      </c>
      <c r="I10" s="200">
        <v>88325</v>
      </c>
      <c r="J10" s="200">
        <v>3717</v>
      </c>
      <c r="K10" s="197">
        <v>1100663</v>
      </c>
      <c r="M10" s="3" t="s">
        <v>62</v>
      </c>
      <c r="N10" s="3" t="s">
        <v>118</v>
      </c>
      <c r="O10" s="3" t="s">
        <v>22</v>
      </c>
      <c r="P10" s="8">
        <v>92042</v>
      </c>
      <c r="Q10" s="8">
        <v>88325</v>
      </c>
      <c r="R10" s="8">
        <v>3717</v>
      </c>
      <c r="S10" s="3">
        <v>12</v>
      </c>
      <c r="T10" s="8">
        <v>1100663</v>
      </c>
      <c r="U10" s="11">
        <v>3.3999999999999998E-3</v>
      </c>
    </row>
    <row r="11" spans="1:21" x14ac:dyDescent="0.25">
      <c r="A11" s="111">
        <v>2016</v>
      </c>
      <c r="B11" s="113">
        <v>940610</v>
      </c>
      <c r="C11" s="113">
        <v>-994215</v>
      </c>
      <c r="D11" s="113">
        <v>-53605</v>
      </c>
      <c r="E11" s="113">
        <f t="shared" si="0"/>
        <v>2698076</v>
      </c>
      <c r="G11" s="201" t="s">
        <v>27</v>
      </c>
      <c r="H11" s="200">
        <v>6109</v>
      </c>
      <c r="I11" s="200">
        <v>6056</v>
      </c>
      <c r="J11" s="200">
        <v>53</v>
      </c>
      <c r="K11" s="197">
        <v>296066</v>
      </c>
      <c r="M11" s="3" t="s">
        <v>62</v>
      </c>
      <c r="N11" s="3" t="s">
        <v>118</v>
      </c>
      <c r="O11" s="3" t="s">
        <v>122</v>
      </c>
      <c r="P11" s="8">
        <v>6109</v>
      </c>
      <c r="Q11" s="8">
        <v>6056</v>
      </c>
      <c r="R11" s="8">
        <v>53</v>
      </c>
      <c r="S11" s="3">
        <v>43.3</v>
      </c>
      <c r="T11" s="8">
        <v>296066</v>
      </c>
      <c r="U11" s="11">
        <v>2.0000000000000001E-4</v>
      </c>
    </row>
    <row r="12" spans="1:21" x14ac:dyDescent="0.25">
      <c r="A12" s="111">
        <v>2017</v>
      </c>
      <c r="B12" s="113">
        <v>954737</v>
      </c>
      <c r="C12" s="113">
        <v>-936197</v>
      </c>
      <c r="D12" s="113">
        <v>18540</v>
      </c>
      <c r="E12" s="113">
        <f t="shared" si="0"/>
        <v>2716616</v>
      </c>
      <c r="G12" s="199" t="s">
        <v>28</v>
      </c>
      <c r="H12" s="200">
        <v>956</v>
      </c>
      <c r="I12" s="200">
        <v>910</v>
      </c>
      <c r="J12" s="200">
        <v>46</v>
      </c>
      <c r="K12" s="197">
        <v>28167</v>
      </c>
      <c r="M12" s="3" t="s">
        <v>62</v>
      </c>
      <c r="N12" s="3" t="s">
        <v>118</v>
      </c>
      <c r="O12" s="3" t="s">
        <v>28</v>
      </c>
      <c r="P12" s="8">
        <v>956</v>
      </c>
      <c r="Q12" s="8">
        <v>910</v>
      </c>
      <c r="R12" s="8">
        <v>46</v>
      </c>
      <c r="S12" s="3">
        <v>26.5</v>
      </c>
      <c r="T12" s="8">
        <v>28167</v>
      </c>
      <c r="U12" s="11">
        <v>1.6000000000000001E-3</v>
      </c>
    </row>
    <row r="13" spans="1:21" x14ac:dyDescent="0.25">
      <c r="A13" s="111">
        <v>2018</v>
      </c>
      <c r="B13" s="113">
        <v>1031694</v>
      </c>
      <c r="C13" s="113">
        <v>-969507</v>
      </c>
      <c r="D13" s="113">
        <v>62187</v>
      </c>
      <c r="E13" s="113">
        <f t="shared" si="0"/>
        <v>2778803</v>
      </c>
      <c r="G13" s="201" t="s">
        <v>29</v>
      </c>
      <c r="H13" s="200">
        <v>12080</v>
      </c>
      <c r="I13" s="200">
        <v>11847</v>
      </c>
      <c r="J13" s="200">
        <v>233</v>
      </c>
      <c r="K13" s="197">
        <v>285874</v>
      </c>
      <c r="M13" s="3" t="s">
        <v>62</v>
      </c>
      <c r="N13" s="3" t="s">
        <v>118</v>
      </c>
      <c r="O13" s="3" t="s">
        <v>29</v>
      </c>
      <c r="P13" s="8">
        <v>12080</v>
      </c>
      <c r="Q13" s="8">
        <v>11847</v>
      </c>
      <c r="R13" s="8">
        <v>233</v>
      </c>
      <c r="S13" s="3">
        <v>19.2</v>
      </c>
      <c r="T13" s="8">
        <v>285874</v>
      </c>
      <c r="U13" s="11">
        <v>8.0000000000000004E-4</v>
      </c>
    </row>
    <row r="14" spans="1:21" x14ac:dyDescent="0.25">
      <c r="A14" s="111">
        <v>2019</v>
      </c>
      <c r="B14" s="113">
        <v>1124281</v>
      </c>
      <c r="C14" s="113">
        <v>-1058173</v>
      </c>
      <c r="D14" s="113">
        <v>66108</v>
      </c>
      <c r="E14" s="113">
        <f t="shared" si="0"/>
        <v>2844911</v>
      </c>
      <c r="G14" s="201" t="s">
        <v>30</v>
      </c>
      <c r="H14" s="200">
        <v>6531</v>
      </c>
      <c r="I14" s="200">
        <v>6705</v>
      </c>
      <c r="J14" s="200">
        <v>-174</v>
      </c>
      <c r="K14" s="197">
        <v>242467</v>
      </c>
      <c r="M14" s="3" t="s">
        <v>62</v>
      </c>
      <c r="N14" s="3" t="s">
        <v>118</v>
      </c>
      <c r="O14" s="3" t="s">
        <v>30</v>
      </c>
      <c r="P14" s="8">
        <v>6531</v>
      </c>
      <c r="Q14" s="8">
        <v>6705</v>
      </c>
      <c r="R14" s="8">
        <v>-174</v>
      </c>
      <c r="S14" s="3">
        <v>27.9</v>
      </c>
      <c r="T14" s="8">
        <v>242467</v>
      </c>
      <c r="U14" s="11">
        <v>-6.9999999999999999E-4</v>
      </c>
    </row>
    <row r="15" spans="1:21" x14ac:dyDescent="0.25">
      <c r="A15" s="111">
        <v>2020</v>
      </c>
      <c r="B15" s="113">
        <v>1150419</v>
      </c>
      <c r="C15" s="113">
        <v>1207939</v>
      </c>
      <c r="D15" s="113">
        <v>-57520</v>
      </c>
      <c r="E15" s="113">
        <v>2787391</v>
      </c>
      <c r="G15" s="201" t="s">
        <v>31</v>
      </c>
      <c r="H15" s="200">
        <v>1841</v>
      </c>
      <c r="I15" s="200">
        <v>1741</v>
      </c>
      <c r="J15" s="200">
        <v>100</v>
      </c>
      <c r="K15" s="197">
        <v>43649</v>
      </c>
      <c r="M15" s="3" t="s">
        <v>62</v>
      </c>
      <c r="N15" s="3" t="s">
        <v>119</v>
      </c>
      <c r="O15" s="3" t="s">
        <v>31</v>
      </c>
      <c r="P15" s="8">
        <v>1841</v>
      </c>
      <c r="Q15" s="8">
        <v>1741</v>
      </c>
      <c r="R15" s="8">
        <v>100</v>
      </c>
      <c r="S15" s="3">
        <v>18.5</v>
      </c>
      <c r="T15" s="8">
        <v>43649</v>
      </c>
      <c r="U15" s="11">
        <v>2.3E-3</v>
      </c>
    </row>
    <row r="16" spans="1:21" x14ac:dyDescent="0.25">
      <c r="A16" s="111">
        <v>2021</v>
      </c>
      <c r="B16" s="113">
        <v>1593316</v>
      </c>
      <c r="C16" s="113">
        <v>1400485</v>
      </c>
      <c r="D16" s="113">
        <v>192831</v>
      </c>
      <c r="E16" s="113">
        <v>2980222</v>
      </c>
      <c r="G16" s="201" t="s">
        <v>32</v>
      </c>
      <c r="H16" s="200">
        <v>10</v>
      </c>
      <c r="I16" s="200">
        <v>6</v>
      </c>
      <c r="J16" s="200">
        <v>4</v>
      </c>
      <c r="K16" s="197">
        <v>740</v>
      </c>
      <c r="M16" s="3" t="s">
        <v>62</v>
      </c>
      <c r="N16" s="3" t="s">
        <v>119</v>
      </c>
      <c r="O16" s="3" t="s">
        <v>123</v>
      </c>
      <c r="P16" s="8">
        <v>10</v>
      </c>
      <c r="Q16" s="8">
        <v>6</v>
      </c>
      <c r="R16" s="8">
        <v>4</v>
      </c>
      <c r="S16" s="3">
        <v>97.5</v>
      </c>
      <c r="T16" s="8">
        <v>740</v>
      </c>
      <c r="U16" s="11">
        <v>5.4000000000000003E-3</v>
      </c>
    </row>
    <row r="17" spans="1:21" x14ac:dyDescent="0.25">
      <c r="A17" s="111">
        <v>2022</v>
      </c>
      <c r="B17" s="113">
        <v>1710297</v>
      </c>
      <c r="C17" s="113">
        <v>1578647</v>
      </c>
      <c r="D17" s="113">
        <v>131650</v>
      </c>
      <c r="E17" s="113">
        <v>3111872</v>
      </c>
      <c r="G17" s="201" t="s">
        <v>33</v>
      </c>
      <c r="H17" s="200">
        <v>3941</v>
      </c>
      <c r="I17" s="200">
        <v>3782</v>
      </c>
      <c r="J17" s="200">
        <v>159</v>
      </c>
      <c r="K17" s="197">
        <v>110713</v>
      </c>
      <c r="M17" s="3" t="s">
        <v>62</v>
      </c>
      <c r="N17" s="3" t="s">
        <v>119</v>
      </c>
      <c r="O17" s="3" t="s">
        <v>33</v>
      </c>
      <c r="P17" s="8">
        <v>3941</v>
      </c>
      <c r="Q17" s="8">
        <v>3782</v>
      </c>
      <c r="R17" s="8">
        <v>159</v>
      </c>
      <c r="S17" s="3">
        <v>23.5</v>
      </c>
      <c r="T17" s="8">
        <v>110713</v>
      </c>
      <c r="U17" s="11">
        <v>1.4E-3</v>
      </c>
    </row>
    <row r="18" spans="1:21" x14ac:dyDescent="0.25">
      <c r="A18" s="111">
        <v>2023</v>
      </c>
      <c r="B18" s="113">
        <v>1719013</v>
      </c>
      <c r="C18" s="113">
        <v>1634183</v>
      </c>
      <c r="D18" s="113">
        <v>84830</v>
      </c>
      <c r="E18" s="113">
        <v>3196702</v>
      </c>
      <c r="G18" s="201" t="s">
        <v>34</v>
      </c>
      <c r="H18" s="200">
        <v>9</v>
      </c>
      <c r="I18" s="200">
        <v>2</v>
      </c>
      <c r="J18" s="200">
        <v>7</v>
      </c>
      <c r="K18" s="197">
        <v>86</v>
      </c>
      <c r="M18" s="3" t="s">
        <v>62</v>
      </c>
      <c r="N18" s="3" t="s">
        <v>120</v>
      </c>
      <c r="O18" s="3"/>
      <c r="P18" s="8">
        <v>9</v>
      </c>
      <c r="Q18" s="8">
        <v>2</v>
      </c>
      <c r="R18" s="8">
        <v>7</v>
      </c>
      <c r="S18" s="3">
        <v>7</v>
      </c>
      <c r="T18" s="8">
        <v>86</v>
      </c>
      <c r="U18" s="11">
        <v>8.8599999999999998E-2</v>
      </c>
    </row>
    <row r="19" spans="1:21" x14ac:dyDescent="0.25">
      <c r="A19" s="111">
        <v>2024</v>
      </c>
      <c r="B19" s="113">
        <v>1934233</v>
      </c>
      <c r="C19" s="113">
        <v>1811190</v>
      </c>
      <c r="D19" s="113">
        <v>123043</v>
      </c>
      <c r="E19" s="113">
        <v>3319745</v>
      </c>
      <c r="G19" s="201" t="s">
        <v>35</v>
      </c>
      <c r="H19" s="200">
        <v>9308</v>
      </c>
      <c r="I19" s="200">
        <v>8972</v>
      </c>
      <c r="J19" s="200">
        <v>336</v>
      </c>
      <c r="K19" s="197">
        <v>252958</v>
      </c>
      <c r="M19" s="3" t="s">
        <v>62</v>
      </c>
      <c r="N19" s="3" t="s">
        <v>121</v>
      </c>
      <c r="O19" s="3"/>
      <c r="P19" s="8">
        <v>9308</v>
      </c>
      <c r="Q19" s="8">
        <v>8972</v>
      </c>
      <c r="R19" s="8">
        <v>336</v>
      </c>
      <c r="S19" s="3">
        <v>26.9</v>
      </c>
      <c r="T19" s="8">
        <v>252958</v>
      </c>
      <c r="U19" s="11">
        <v>1.2999999999999999E-3</v>
      </c>
    </row>
    <row r="20" spans="1:21" x14ac:dyDescent="0.25">
      <c r="A20" s="111">
        <v>2025</v>
      </c>
      <c r="B20" s="113">
        <v>1993177</v>
      </c>
      <c r="C20" s="113">
        <v>1920793</v>
      </c>
      <c r="D20" s="113">
        <v>72384</v>
      </c>
      <c r="E20" s="113">
        <v>3390390</v>
      </c>
      <c r="G20" s="208" t="s">
        <v>0</v>
      </c>
      <c r="H20" s="209">
        <f>SUM(H6:H19)</f>
        <v>170316</v>
      </c>
      <c r="I20" s="209">
        <f t="shared" ref="I20:K20" si="1">SUM(I6:I19)</f>
        <v>163569</v>
      </c>
      <c r="J20" s="209">
        <f t="shared" si="1"/>
        <v>6747</v>
      </c>
      <c r="K20" s="197">
        <f t="shared" si="1"/>
        <v>3328966</v>
      </c>
      <c r="M20" s="3"/>
      <c r="N20" s="3"/>
      <c r="O20" s="3"/>
      <c r="P20" s="8"/>
      <c r="Q20" s="8"/>
      <c r="R20" s="8"/>
      <c r="S20" s="8"/>
      <c r="T20" s="8"/>
      <c r="U20" s="3"/>
    </row>
    <row r="21" spans="1:21" x14ac:dyDescent="0.25">
      <c r="A21" s="111">
        <v>2026</v>
      </c>
      <c r="B21" s="113" cm="1">
        <f t="array" ref="B21:E21">H38:K38</f>
        <v>871972</v>
      </c>
      <c r="C21" s="113">
        <v>825968</v>
      </c>
      <c r="D21" s="113">
        <v>46004</v>
      </c>
      <c r="E21" s="113">
        <v>3328966</v>
      </c>
      <c r="G21" s="3"/>
      <c r="H21" s="3"/>
      <c r="I21" s="3"/>
      <c r="J21" s="3"/>
      <c r="K21" s="3"/>
      <c r="M21" s="3"/>
      <c r="N21" s="3"/>
      <c r="O21" s="3"/>
      <c r="P21" s="3"/>
      <c r="Q21" s="3"/>
      <c r="R21" s="3"/>
      <c r="S21" s="3"/>
      <c r="T21" s="3"/>
      <c r="U21" s="3"/>
    </row>
    <row r="22" spans="1:21" x14ac:dyDescent="0.25">
      <c r="G22" s="171" t="s">
        <v>36</v>
      </c>
      <c r="H22" s="171"/>
      <c r="I22" s="171"/>
      <c r="J22" s="171"/>
      <c r="K22" s="3"/>
      <c r="M22" s="162" t="s">
        <v>154</v>
      </c>
      <c r="N22" s="162"/>
      <c r="O22" s="162"/>
      <c r="P22" s="162"/>
      <c r="Q22" s="162"/>
      <c r="R22" s="162"/>
      <c r="S22" s="162"/>
      <c r="T22" s="162"/>
      <c r="U22" s="162"/>
    </row>
    <row r="23" spans="1:21" x14ac:dyDescent="0.25">
      <c r="A23" s="114" t="s">
        <v>145</v>
      </c>
      <c r="B23" s="108" t="s">
        <v>1</v>
      </c>
      <c r="C23" s="108" t="s">
        <v>2</v>
      </c>
      <c r="D23" s="108" t="s">
        <v>7</v>
      </c>
      <c r="E23" s="108" t="s">
        <v>4</v>
      </c>
      <c r="G23" s="28" t="s">
        <v>23</v>
      </c>
      <c r="H23" s="29" t="s">
        <v>24</v>
      </c>
      <c r="I23" s="28" t="s">
        <v>25</v>
      </c>
      <c r="J23" s="29" t="s">
        <v>26</v>
      </c>
      <c r="K23" s="29" t="s">
        <v>155</v>
      </c>
      <c r="M23" s="3" t="s">
        <v>108</v>
      </c>
      <c r="N23" s="3" t="s">
        <v>57</v>
      </c>
      <c r="O23" s="3" t="s">
        <v>109</v>
      </c>
      <c r="P23" s="8" t="s">
        <v>1</v>
      </c>
      <c r="Q23" s="8" t="s">
        <v>2</v>
      </c>
      <c r="R23" s="8" t="s">
        <v>7</v>
      </c>
      <c r="S23" s="3" t="s">
        <v>111</v>
      </c>
      <c r="T23" s="8" t="s">
        <v>112</v>
      </c>
      <c r="U23" s="11" t="s">
        <v>113</v>
      </c>
    </row>
    <row r="24" spans="1:21" x14ac:dyDescent="0.25">
      <c r="A24" s="130">
        <v>45658</v>
      </c>
      <c r="B24" s="131">
        <v>164921</v>
      </c>
      <c r="C24" s="131">
        <v>161609</v>
      </c>
      <c r="D24" s="131">
        <v>3312</v>
      </c>
      <c r="E24" s="131">
        <v>3322272</v>
      </c>
      <c r="G24" s="26" t="s">
        <v>18</v>
      </c>
      <c r="H24" s="43" cm="1">
        <f t="array" ref="H24:J37">P24:R37</f>
        <v>346</v>
      </c>
      <c r="I24" s="43">
        <v>866</v>
      </c>
      <c r="J24" s="43">
        <v>-520</v>
      </c>
      <c r="K24" s="43" cm="1">
        <f t="array" ref="K24:K37">T24:T37</f>
        <v>21210</v>
      </c>
      <c r="M24" s="3" t="s">
        <v>62</v>
      </c>
      <c r="N24" s="3" t="s">
        <v>116</v>
      </c>
      <c r="O24" s="3" t="s">
        <v>18</v>
      </c>
      <c r="P24" s="8">
        <v>346</v>
      </c>
      <c r="Q24" s="8">
        <v>866</v>
      </c>
      <c r="R24" s="8">
        <v>-520</v>
      </c>
      <c r="S24" s="3">
        <v>208.2</v>
      </c>
      <c r="T24" s="8">
        <v>21210</v>
      </c>
      <c r="U24" s="11">
        <v>-2.3900000000000001E-2</v>
      </c>
    </row>
    <row r="25" spans="1:21" x14ac:dyDescent="0.25">
      <c r="A25" s="130">
        <v>45689</v>
      </c>
      <c r="B25" s="131">
        <v>179684</v>
      </c>
      <c r="C25" s="131">
        <v>154200</v>
      </c>
      <c r="D25" s="131">
        <v>25484</v>
      </c>
      <c r="E25" s="131">
        <v>3347756</v>
      </c>
      <c r="G25" s="27" t="s">
        <v>19</v>
      </c>
      <c r="H25" s="43">
        <v>37727</v>
      </c>
      <c r="I25" s="43">
        <v>31629</v>
      </c>
      <c r="J25" s="43">
        <v>6098</v>
      </c>
      <c r="K25" s="43">
        <v>238510</v>
      </c>
      <c r="M25" s="3" t="s">
        <v>62</v>
      </c>
      <c r="N25" s="3" t="s">
        <v>116</v>
      </c>
      <c r="O25" s="3" t="s">
        <v>19</v>
      </c>
      <c r="P25" s="8">
        <v>37727</v>
      </c>
      <c r="Q25" s="8">
        <v>31629</v>
      </c>
      <c r="R25" s="8">
        <v>6098</v>
      </c>
      <c r="S25" s="3">
        <v>29.4</v>
      </c>
      <c r="T25" s="8">
        <v>238510</v>
      </c>
      <c r="U25" s="11">
        <v>2.6200000000000001E-2</v>
      </c>
    </row>
    <row r="26" spans="1:21" x14ac:dyDescent="0.25">
      <c r="A26" s="130">
        <v>45717</v>
      </c>
      <c r="B26" s="131">
        <v>163231</v>
      </c>
      <c r="C26" s="131">
        <v>160238</v>
      </c>
      <c r="D26" s="131">
        <v>2993</v>
      </c>
      <c r="E26" s="131">
        <v>3350749</v>
      </c>
      <c r="G26" s="27" t="s">
        <v>20</v>
      </c>
      <c r="H26" s="43">
        <v>71246</v>
      </c>
      <c r="I26" s="43">
        <v>63283</v>
      </c>
      <c r="J26" s="43">
        <v>7963</v>
      </c>
      <c r="K26" s="43">
        <v>448466</v>
      </c>
      <c r="M26" s="3" t="s">
        <v>62</v>
      </c>
      <c r="N26" s="3" t="s">
        <v>116</v>
      </c>
      <c r="O26" s="3" t="s">
        <v>20</v>
      </c>
      <c r="P26" s="8">
        <v>71246</v>
      </c>
      <c r="Q26" s="8">
        <v>63283</v>
      </c>
      <c r="R26" s="8">
        <v>7963</v>
      </c>
      <c r="S26" s="3">
        <v>26.8</v>
      </c>
      <c r="T26" s="8">
        <v>448466</v>
      </c>
      <c r="U26" s="11">
        <v>1.8100000000000002E-2</v>
      </c>
    </row>
    <row r="27" spans="1:21" x14ac:dyDescent="0.25">
      <c r="A27" s="130">
        <v>45748</v>
      </c>
      <c r="B27" s="131">
        <v>168532</v>
      </c>
      <c r="C27" s="131">
        <v>161088</v>
      </c>
      <c r="D27" s="131">
        <v>7444</v>
      </c>
      <c r="E27" s="131">
        <v>3358193</v>
      </c>
      <c r="G27" s="27" t="s">
        <v>21</v>
      </c>
      <c r="H27" s="43">
        <v>90189</v>
      </c>
      <c r="I27" s="43">
        <v>84381</v>
      </c>
      <c r="J27" s="43">
        <v>5808</v>
      </c>
      <c r="K27" s="43">
        <v>259397</v>
      </c>
      <c r="M27" s="3" t="s">
        <v>62</v>
      </c>
      <c r="N27" s="3" t="s">
        <v>117</v>
      </c>
      <c r="O27" s="3"/>
      <c r="P27" s="8">
        <v>90189</v>
      </c>
      <c r="Q27" s="8">
        <v>84381</v>
      </c>
      <c r="R27" s="8">
        <v>5808</v>
      </c>
      <c r="S27" s="3">
        <v>13.1</v>
      </c>
      <c r="T27" s="8">
        <v>259397</v>
      </c>
      <c r="U27" s="11">
        <v>2.29E-2</v>
      </c>
    </row>
    <row r="28" spans="1:21" x14ac:dyDescent="0.25">
      <c r="A28" s="130">
        <v>45778</v>
      </c>
      <c r="B28" s="131">
        <v>165085</v>
      </c>
      <c r="C28" s="131">
        <v>159091</v>
      </c>
      <c r="D28" s="131">
        <v>5994</v>
      </c>
      <c r="E28" s="131">
        <v>3364187</v>
      </c>
      <c r="G28" s="27" t="s">
        <v>22</v>
      </c>
      <c r="H28" s="43">
        <v>460484</v>
      </c>
      <c r="I28" s="43">
        <v>442947</v>
      </c>
      <c r="J28" s="43">
        <v>17537</v>
      </c>
      <c r="K28" s="43">
        <v>1100663</v>
      </c>
      <c r="M28" s="3" t="s">
        <v>62</v>
      </c>
      <c r="N28" s="3" t="s">
        <v>118</v>
      </c>
      <c r="O28" s="3" t="s">
        <v>22</v>
      </c>
      <c r="P28" s="8">
        <v>460484</v>
      </c>
      <c r="Q28" s="8">
        <v>442947</v>
      </c>
      <c r="R28" s="8">
        <v>17537</v>
      </c>
      <c r="S28" s="3">
        <v>11.1</v>
      </c>
      <c r="T28" s="8">
        <v>1100663</v>
      </c>
      <c r="U28" s="11">
        <v>1.6199999999999999E-2</v>
      </c>
    </row>
    <row r="29" spans="1:21" x14ac:dyDescent="0.25">
      <c r="A29" s="130">
        <v>45809</v>
      </c>
      <c r="B29" s="131">
        <v>160671</v>
      </c>
      <c r="C29" s="131">
        <v>146367</v>
      </c>
      <c r="D29" s="131">
        <v>14304</v>
      </c>
      <c r="E29" s="131">
        <v>3377789</v>
      </c>
      <c r="G29" s="27" t="s">
        <v>27</v>
      </c>
      <c r="H29" s="43">
        <v>31129</v>
      </c>
      <c r="I29" s="43">
        <v>30734</v>
      </c>
      <c r="J29" s="43">
        <v>395</v>
      </c>
      <c r="K29" s="43">
        <v>296066</v>
      </c>
      <c r="M29" s="3" t="s">
        <v>62</v>
      </c>
      <c r="N29" s="3" t="s">
        <v>118</v>
      </c>
      <c r="O29" s="3" t="s">
        <v>122</v>
      </c>
      <c r="P29" s="8">
        <v>31129</v>
      </c>
      <c r="Q29" s="8">
        <v>30734</v>
      </c>
      <c r="R29" s="8">
        <v>395</v>
      </c>
      <c r="S29" s="3">
        <v>44.1</v>
      </c>
      <c r="T29" s="8">
        <v>296066</v>
      </c>
      <c r="U29" s="11">
        <v>1.2999999999999999E-3</v>
      </c>
    </row>
    <row r="30" spans="1:21" x14ac:dyDescent="0.25">
      <c r="A30" s="130">
        <v>45839</v>
      </c>
      <c r="B30" s="131">
        <v>162472</v>
      </c>
      <c r="C30" s="131">
        <v>159612</v>
      </c>
      <c r="D30" s="131">
        <v>2860</v>
      </c>
      <c r="E30" s="131">
        <v>3378748</v>
      </c>
      <c r="G30" s="26" t="s">
        <v>28</v>
      </c>
      <c r="H30" s="43">
        <v>4573</v>
      </c>
      <c r="I30" s="43">
        <v>4464</v>
      </c>
      <c r="J30" s="43">
        <v>109</v>
      </c>
      <c r="K30" s="43">
        <v>28167</v>
      </c>
      <c r="M30" s="3" t="s">
        <v>62</v>
      </c>
      <c r="N30" s="3" t="s">
        <v>118</v>
      </c>
      <c r="O30" s="3" t="s">
        <v>28</v>
      </c>
      <c r="P30" s="8">
        <v>4573</v>
      </c>
      <c r="Q30" s="8">
        <v>4464</v>
      </c>
      <c r="R30" s="3">
        <v>109</v>
      </c>
      <c r="S30" s="3">
        <v>26.9</v>
      </c>
      <c r="T30" s="8">
        <v>28167</v>
      </c>
      <c r="U30" s="11">
        <v>3.8999999999999998E-3</v>
      </c>
    </row>
    <row r="31" spans="1:21" x14ac:dyDescent="0.25">
      <c r="A31" s="130">
        <v>45870</v>
      </c>
      <c r="B31" s="131">
        <v>165939</v>
      </c>
      <c r="C31" s="131">
        <v>158248</v>
      </c>
      <c r="D31" s="131">
        <v>7691</v>
      </c>
      <c r="E31" s="131">
        <v>3385461</v>
      </c>
      <c r="G31" s="27" t="s">
        <v>29</v>
      </c>
      <c r="H31" s="43">
        <v>63726</v>
      </c>
      <c r="I31" s="43">
        <v>60096</v>
      </c>
      <c r="J31" s="43">
        <v>3630</v>
      </c>
      <c r="K31" s="43">
        <v>285874</v>
      </c>
      <c r="M31" s="3" t="s">
        <v>62</v>
      </c>
      <c r="N31" s="3" t="s">
        <v>118</v>
      </c>
      <c r="O31" s="3" t="s">
        <v>29</v>
      </c>
      <c r="P31" s="8">
        <v>63726</v>
      </c>
      <c r="Q31" s="8">
        <v>60096</v>
      </c>
      <c r="R31" s="8">
        <v>3630</v>
      </c>
      <c r="S31" s="3">
        <v>19.600000000000001</v>
      </c>
      <c r="T31" s="8">
        <v>285874</v>
      </c>
      <c r="U31" s="11">
        <v>1.29E-2</v>
      </c>
    </row>
    <row r="32" spans="1:21" x14ac:dyDescent="0.25">
      <c r="A32" s="130">
        <v>45901</v>
      </c>
      <c r="B32" s="131">
        <v>180075</v>
      </c>
      <c r="C32" s="131">
        <v>166037</v>
      </c>
      <c r="D32" s="131">
        <v>14038</v>
      </c>
      <c r="E32" s="131">
        <v>3399499</v>
      </c>
      <c r="G32" s="27" t="s">
        <v>30</v>
      </c>
      <c r="H32" s="43">
        <v>34353</v>
      </c>
      <c r="I32" s="43">
        <v>34904</v>
      </c>
      <c r="J32" s="43">
        <v>-551</v>
      </c>
      <c r="K32" s="43">
        <v>242467</v>
      </c>
      <c r="M32" s="3" t="s">
        <v>62</v>
      </c>
      <c r="N32" s="3" t="s">
        <v>118</v>
      </c>
      <c r="O32" s="3" t="s">
        <v>30</v>
      </c>
      <c r="P32" s="8">
        <v>34353</v>
      </c>
      <c r="Q32" s="8">
        <v>34904</v>
      </c>
      <c r="R32" s="8">
        <v>-551</v>
      </c>
      <c r="S32" s="3">
        <v>29.6</v>
      </c>
      <c r="T32" s="8">
        <v>242467</v>
      </c>
      <c r="U32" s="11">
        <v>-2.3E-3</v>
      </c>
    </row>
    <row r="33" spans="1:21" x14ac:dyDescent="0.25">
      <c r="A33" s="130">
        <v>45931</v>
      </c>
      <c r="B33" s="131">
        <v>178765</v>
      </c>
      <c r="C33" s="131">
        <v>166423</v>
      </c>
      <c r="D33" s="131">
        <v>12342</v>
      </c>
      <c r="E33" s="131">
        <v>3410135</v>
      </c>
      <c r="G33" s="27" t="s">
        <v>31</v>
      </c>
      <c r="H33" s="43">
        <v>10246</v>
      </c>
      <c r="I33" s="43">
        <v>9157</v>
      </c>
      <c r="J33" s="43">
        <v>1089</v>
      </c>
      <c r="K33" s="43">
        <v>43649</v>
      </c>
      <c r="M33" s="3" t="s">
        <v>62</v>
      </c>
      <c r="N33" s="3" t="s">
        <v>119</v>
      </c>
      <c r="O33" s="3" t="s">
        <v>31</v>
      </c>
      <c r="P33" s="8">
        <v>10246</v>
      </c>
      <c r="Q33" s="8">
        <v>9157</v>
      </c>
      <c r="R33" s="8">
        <v>1089</v>
      </c>
      <c r="S33" s="3">
        <v>19.100000000000001</v>
      </c>
      <c r="T33" s="8">
        <v>43649</v>
      </c>
      <c r="U33" s="11">
        <v>2.5600000000000001E-2</v>
      </c>
    </row>
    <row r="34" spans="1:21" x14ac:dyDescent="0.25">
      <c r="A34" s="130">
        <v>45962</v>
      </c>
      <c r="B34" s="131">
        <v>169321</v>
      </c>
      <c r="C34" s="131">
        <v>147094</v>
      </c>
      <c r="D34" s="131">
        <v>22227</v>
      </c>
      <c r="E34" s="131">
        <v>3432703</v>
      </c>
      <c r="G34" s="27" t="s">
        <v>32</v>
      </c>
      <c r="H34" s="43">
        <v>46</v>
      </c>
      <c r="I34" s="43">
        <v>49</v>
      </c>
      <c r="J34" s="43">
        <v>-3</v>
      </c>
      <c r="K34" s="43">
        <v>740</v>
      </c>
      <c r="M34" s="3" t="s">
        <v>62</v>
      </c>
      <c r="N34" s="3" t="s">
        <v>119</v>
      </c>
      <c r="O34" s="3" t="s">
        <v>123</v>
      </c>
      <c r="P34" s="3">
        <v>46</v>
      </c>
      <c r="Q34" s="3">
        <v>49</v>
      </c>
      <c r="R34" s="3">
        <v>-3</v>
      </c>
      <c r="S34" s="3">
        <v>97.6</v>
      </c>
      <c r="T34" s="3">
        <v>740</v>
      </c>
      <c r="U34" s="11">
        <v>-4.0000000000000001E-3</v>
      </c>
    </row>
    <row r="35" spans="1:21" x14ac:dyDescent="0.25">
      <c r="A35" s="130">
        <v>45992</v>
      </c>
      <c r="B35" s="131">
        <v>128939</v>
      </c>
      <c r="C35" s="131">
        <v>171072</v>
      </c>
      <c r="D35" s="131">
        <v>-42133</v>
      </c>
      <c r="E35" s="131">
        <v>3390390</v>
      </c>
      <c r="G35" s="27" t="s">
        <v>33</v>
      </c>
      <c r="H35" s="43">
        <v>20814</v>
      </c>
      <c r="I35" s="43">
        <v>20180</v>
      </c>
      <c r="J35" s="43">
        <v>634</v>
      </c>
      <c r="K35" s="43">
        <v>110713</v>
      </c>
      <c r="M35" s="3" t="s">
        <v>62</v>
      </c>
      <c r="N35" s="3" t="s">
        <v>119</v>
      </c>
      <c r="O35" s="3" t="s">
        <v>33</v>
      </c>
      <c r="P35" s="8">
        <v>20814</v>
      </c>
      <c r="Q35" s="8">
        <v>20180</v>
      </c>
      <c r="R35" s="8">
        <v>634</v>
      </c>
      <c r="S35" s="3">
        <v>24</v>
      </c>
      <c r="T35" s="8">
        <v>110713</v>
      </c>
      <c r="U35" s="11">
        <v>5.7999999999999996E-3</v>
      </c>
    </row>
    <row r="36" spans="1:21" x14ac:dyDescent="0.25">
      <c r="A36" s="130">
        <v>46023</v>
      </c>
      <c r="B36" s="131">
        <v>160966</v>
      </c>
      <c r="C36" s="131">
        <v>157989</v>
      </c>
      <c r="D36" s="131">
        <v>2977</v>
      </c>
      <c r="E36" s="131">
        <v>3391992</v>
      </c>
      <c r="G36" s="27" t="s">
        <v>34</v>
      </c>
      <c r="H36" s="43">
        <v>59</v>
      </c>
      <c r="I36" s="43">
        <v>53</v>
      </c>
      <c r="J36" s="43">
        <v>6</v>
      </c>
      <c r="K36" s="43">
        <v>86</v>
      </c>
      <c r="M36" s="3" t="s">
        <v>62</v>
      </c>
      <c r="N36" s="3" t="s">
        <v>120</v>
      </c>
      <c r="O36" s="3"/>
      <c r="P36" s="3">
        <v>59</v>
      </c>
      <c r="Q36" s="3">
        <v>53</v>
      </c>
      <c r="R36" s="3">
        <v>6</v>
      </c>
      <c r="S36" s="3">
        <v>4.9000000000000004</v>
      </c>
      <c r="T36" s="3">
        <v>86</v>
      </c>
      <c r="U36" s="11">
        <v>7.4999999999999997E-2</v>
      </c>
    </row>
    <row r="37" spans="1:21" x14ac:dyDescent="0.25">
      <c r="A37" s="130">
        <v>46054</v>
      </c>
      <c r="B37" s="131">
        <v>175328</v>
      </c>
      <c r="C37" s="131">
        <v>154327</v>
      </c>
      <c r="D37" s="131">
        <v>21001</v>
      </c>
      <c r="E37" s="131">
        <v>3412623</v>
      </c>
      <c r="G37" s="27" t="s">
        <v>35</v>
      </c>
      <c r="H37" s="43">
        <v>47034</v>
      </c>
      <c r="I37" s="43">
        <v>43225</v>
      </c>
      <c r="J37" s="43">
        <v>3809</v>
      </c>
      <c r="K37" s="43">
        <v>252958</v>
      </c>
      <c r="M37" s="3" t="s">
        <v>62</v>
      </c>
      <c r="N37" s="3" t="s">
        <v>121</v>
      </c>
      <c r="O37" s="3"/>
      <c r="P37" s="8">
        <v>47034</v>
      </c>
      <c r="Q37" s="8">
        <v>43225</v>
      </c>
      <c r="R37" s="8">
        <v>3809</v>
      </c>
      <c r="S37" s="3">
        <v>26.4</v>
      </c>
      <c r="T37" s="8">
        <v>252958</v>
      </c>
      <c r="U37" s="11">
        <v>1.5299999999999999E-2</v>
      </c>
    </row>
    <row r="38" spans="1:21" x14ac:dyDescent="0.25">
      <c r="A38" s="130">
        <v>46082</v>
      </c>
      <c r="B38" s="131">
        <v>190423</v>
      </c>
      <c r="C38" s="131">
        <v>173647</v>
      </c>
      <c r="D38" s="131">
        <v>16776</v>
      </c>
      <c r="E38" s="131">
        <v>3429473</v>
      </c>
      <c r="G38" s="27" t="s">
        <v>0</v>
      </c>
      <c r="H38" s="43">
        <f>SUM(H24:H37)</f>
        <v>871972</v>
      </c>
      <c r="I38" s="43">
        <f>SUM(I24:I37)</f>
        <v>825968</v>
      </c>
      <c r="J38" s="43">
        <f>SUM(J24:J37)</f>
        <v>46004</v>
      </c>
      <c r="K38" s="43">
        <f>SUM(K24:K37)</f>
        <v>3328966</v>
      </c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25">
      <c r="A39" s="130">
        <v>46113</v>
      </c>
      <c r="B39" s="131">
        <v>170140</v>
      </c>
      <c r="C39" s="131">
        <v>168146</v>
      </c>
      <c r="D39" s="131">
        <v>1994</v>
      </c>
      <c r="E39" s="131">
        <v>3325013</v>
      </c>
    </row>
    <row r="40" spans="1:21" x14ac:dyDescent="0.25">
      <c r="A40" s="130">
        <v>46143</v>
      </c>
      <c r="B40" s="131">
        <v>170316</v>
      </c>
      <c r="C40" s="131">
        <v>163569</v>
      </c>
      <c r="D40" s="131">
        <v>6747</v>
      </c>
      <c r="E40" s="131">
        <v>3328966</v>
      </c>
    </row>
    <row r="41" spans="1:21" x14ac:dyDescent="0.25">
      <c r="A41" s="116" t="s">
        <v>8</v>
      </c>
      <c r="G41" t="s">
        <v>113</v>
      </c>
    </row>
    <row r="42" spans="1:21" x14ac:dyDescent="0.25">
      <c r="A42" s="116" t="s">
        <v>5</v>
      </c>
      <c r="F42" s="36"/>
      <c r="G42" s="37" t="s">
        <v>113</v>
      </c>
    </row>
    <row r="43" spans="1:21" x14ac:dyDescent="0.25">
      <c r="A43" s="106"/>
      <c r="F43" s="36"/>
      <c r="G43" s="37">
        <v>2.2000000000000001E-3</v>
      </c>
    </row>
    <row r="44" spans="1:21" x14ac:dyDescent="0.25">
      <c r="A44" s="106"/>
    </row>
    <row r="45" spans="1:21" x14ac:dyDescent="0.25">
      <c r="A45" s="106"/>
    </row>
    <row r="46" spans="1:21" x14ac:dyDescent="0.25">
      <c r="A46" s="106"/>
    </row>
    <row r="47" spans="1:21" x14ac:dyDescent="0.25">
      <c r="A47" s="106"/>
    </row>
    <row r="48" spans="1:21" x14ac:dyDescent="0.25">
      <c r="A48" s="106"/>
    </row>
    <row r="49" spans="1:1" x14ac:dyDescent="0.25">
      <c r="A49" s="106"/>
    </row>
    <row r="50" spans="1:1" x14ac:dyDescent="0.25">
      <c r="A50" s="106"/>
    </row>
    <row r="51" spans="1:1" x14ac:dyDescent="0.25">
      <c r="A51" s="106"/>
    </row>
    <row r="52" spans="1:1" x14ac:dyDescent="0.25">
      <c r="A52" s="106"/>
    </row>
    <row r="53" spans="1:1" x14ac:dyDescent="0.25">
      <c r="A53" s="106"/>
    </row>
    <row r="54" spans="1:1" x14ac:dyDescent="0.25">
      <c r="A54" s="106"/>
    </row>
    <row r="55" spans="1:1" x14ac:dyDescent="0.25">
      <c r="A55" s="106"/>
    </row>
    <row r="56" spans="1:1" x14ac:dyDescent="0.25">
      <c r="A56" s="106"/>
    </row>
    <row r="57" spans="1:1" x14ac:dyDescent="0.25">
      <c r="A57" s="106"/>
    </row>
    <row r="58" spans="1:1" x14ac:dyDescent="0.25">
      <c r="A58" s="106"/>
    </row>
    <row r="59" spans="1:1" x14ac:dyDescent="0.25">
      <c r="A59" s="106"/>
    </row>
    <row r="60" spans="1:1" x14ac:dyDescent="0.25">
      <c r="A60" s="106"/>
    </row>
    <row r="61" spans="1:1" x14ac:dyDescent="0.25">
      <c r="A61" s="106"/>
    </row>
    <row r="62" spans="1:1" x14ac:dyDescent="0.25">
      <c r="A62" s="106"/>
    </row>
    <row r="63" spans="1:1" x14ac:dyDescent="0.25">
      <c r="A63" s="106"/>
    </row>
    <row r="64" spans="1:1" x14ac:dyDescent="0.25">
      <c r="A64" s="106"/>
    </row>
    <row r="65" spans="1:1" x14ac:dyDescent="0.25">
      <c r="A65" s="106"/>
    </row>
    <row r="66" spans="1:1" x14ac:dyDescent="0.25">
      <c r="A66" s="106"/>
    </row>
    <row r="67" spans="1:1" x14ac:dyDescent="0.25">
      <c r="A67" s="106"/>
    </row>
    <row r="68" spans="1:1" x14ac:dyDescent="0.25">
      <c r="A68" s="106"/>
    </row>
    <row r="69" spans="1:1" x14ac:dyDescent="0.25">
      <c r="A69" s="106"/>
    </row>
    <row r="70" spans="1:1" x14ac:dyDescent="0.25">
      <c r="A70" s="106"/>
    </row>
    <row r="71" spans="1:1" x14ac:dyDescent="0.25">
      <c r="A71" s="106"/>
    </row>
    <row r="72" spans="1:1" x14ac:dyDescent="0.25">
      <c r="A72" s="106"/>
    </row>
    <row r="73" spans="1:1" x14ac:dyDescent="0.25">
      <c r="A73" s="106"/>
    </row>
    <row r="74" spans="1:1" x14ac:dyDescent="0.25">
      <c r="A74" s="106"/>
    </row>
    <row r="75" spans="1:1" x14ac:dyDescent="0.25">
      <c r="A75" s="106"/>
    </row>
    <row r="76" spans="1:1" x14ac:dyDescent="0.25">
      <c r="A76" s="106"/>
    </row>
    <row r="77" spans="1:1" x14ac:dyDescent="0.25">
      <c r="A77" s="106"/>
    </row>
    <row r="78" spans="1:1" x14ac:dyDescent="0.25">
      <c r="A78" s="106"/>
    </row>
    <row r="79" spans="1:1" x14ac:dyDescent="0.25">
      <c r="A79" s="106"/>
    </row>
    <row r="80" spans="1:1" x14ac:dyDescent="0.25">
      <c r="A80" s="106"/>
    </row>
    <row r="81" spans="1:1" x14ac:dyDescent="0.25">
      <c r="A81" s="106"/>
    </row>
    <row r="82" spans="1:1" x14ac:dyDescent="0.25">
      <c r="A82" s="106"/>
    </row>
    <row r="83" spans="1:1" x14ac:dyDescent="0.25">
      <c r="A83" s="106"/>
    </row>
    <row r="84" spans="1:1" x14ac:dyDescent="0.25">
      <c r="A84" s="106"/>
    </row>
    <row r="85" spans="1:1" x14ac:dyDescent="0.25">
      <c r="A85" s="106"/>
    </row>
    <row r="86" spans="1:1" x14ac:dyDescent="0.25">
      <c r="A86" s="106"/>
    </row>
    <row r="87" spans="1:1" x14ac:dyDescent="0.25">
      <c r="A87" s="106"/>
    </row>
    <row r="88" spans="1:1" x14ac:dyDescent="0.25">
      <c r="A88" s="106"/>
    </row>
    <row r="89" spans="1:1" x14ac:dyDescent="0.25">
      <c r="A89" s="106"/>
    </row>
    <row r="90" spans="1:1" x14ac:dyDescent="0.25">
      <c r="A90" s="106"/>
    </row>
    <row r="91" spans="1:1" x14ac:dyDescent="0.25">
      <c r="A91" s="106"/>
    </row>
    <row r="92" spans="1:1" x14ac:dyDescent="0.25">
      <c r="A92" s="106"/>
    </row>
    <row r="93" spans="1:1" x14ac:dyDescent="0.25">
      <c r="A93" s="106"/>
    </row>
    <row r="94" spans="1:1" x14ac:dyDescent="0.25">
      <c r="A94" s="106"/>
    </row>
    <row r="95" spans="1:1" x14ac:dyDescent="0.25">
      <c r="A95" s="106"/>
    </row>
    <row r="96" spans="1:1" x14ac:dyDescent="0.25">
      <c r="A96" s="106"/>
    </row>
    <row r="97" spans="1:1" x14ac:dyDescent="0.25">
      <c r="A97" s="106"/>
    </row>
    <row r="98" spans="1:1" x14ac:dyDescent="0.25">
      <c r="A98" s="106"/>
    </row>
    <row r="99" spans="1:1" x14ac:dyDescent="0.25">
      <c r="A99" s="106"/>
    </row>
    <row r="100" spans="1:1" x14ac:dyDescent="0.25">
      <c r="A100" s="106"/>
    </row>
    <row r="101" spans="1:1" x14ac:dyDescent="0.25">
      <c r="A101" s="106"/>
    </row>
    <row r="102" spans="1:1" x14ac:dyDescent="0.25">
      <c r="A102" s="106"/>
    </row>
    <row r="103" spans="1:1" x14ac:dyDescent="0.25">
      <c r="A103" s="106"/>
    </row>
    <row r="104" spans="1:1" x14ac:dyDescent="0.25">
      <c r="A104" s="106"/>
    </row>
    <row r="105" spans="1:1" x14ac:dyDescent="0.25">
      <c r="A105" s="106"/>
    </row>
    <row r="106" spans="1:1" x14ac:dyDescent="0.25">
      <c r="A106" s="106"/>
    </row>
    <row r="107" spans="1:1" x14ac:dyDescent="0.25">
      <c r="A107" s="106"/>
    </row>
    <row r="108" spans="1:1" x14ac:dyDescent="0.25">
      <c r="A108" s="106"/>
    </row>
    <row r="109" spans="1:1" x14ac:dyDescent="0.25">
      <c r="A109" s="106"/>
    </row>
    <row r="110" spans="1:1" x14ac:dyDescent="0.25">
      <c r="A110" s="106"/>
    </row>
    <row r="111" spans="1:1" x14ac:dyDescent="0.25">
      <c r="A111" s="106"/>
    </row>
    <row r="112" spans="1:1" x14ac:dyDescent="0.25">
      <c r="A112" s="106"/>
    </row>
    <row r="113" spans="1:1" x14ac:dyDescent="0.25">
      <c r="A113" s="106"/>
    </row>
    <row r="114" spans="1:1" x14ac:dyDescent="0.25">
      <c r="A114" s="106"/>
    </row>
    <row r="115" spans="1:1" x14ac:dyDescent="0.25">
      <c r="A115" s="106"/>
    </row>
    <row r="116" spans="1:1" x14ac:dyDescent="0.25">
      <c r="A116" s="106"/>
    </row>
    <row r="117" spans="1:1" x14ac:dyDescent="0.25">
      <c r="A117" s="106"/>
    </row>
    <row r="118" spans="1:1" x14ac:dyDescent="0.25">
      <c r="A118" s="106"/>
    </row>
    <row r="119" spans="1:1" x14ac:dyDescent="0.25">
      <c r="A119" s="106"/>
    </row>
    <row r="120" spans="1:1" x14ac:dyDescent="0.25">
      <c r="A120" s="106"/>
    </row>
    <row r="121" spans="1:1" x14ac:dyDescent="0.25">
      <c r="A121" s="106"/>
    </row>
    <row r="122" spans="1:1" x14ac:dyDescent="0.25">
      <c r="A122" s="106"/>
    </row>
    <row r="123" spans="1:1" x14ac:dyDescent="0.25">
      <c r="A123" s="106"/>
    </row>
    <row r="124" spans="1:1" x14ac:dyDescent="0.25">
      <c r="A124" s="106"/>
    </row>
    <row r="125" spans="1:1" x14ac:dyDescent="0.25">
      <c r="A125" s="106"/>
    </row>
    <row r="126" spans="1:1" x14ac:dyDescent="0.25">
      <c r="A126" s="106"/>
    </row>
    <row r="127" spans="1:1" x14ac:dyDescent="0.25">
      <c r="A127" s="106"/>
    </row>
    <row r="128" spans="1:1" x14ac:dyDescent="0.25">
      <c r="A128" s="106"/>
    </row>
    <row r="129" spans="1:1" x14ac:dyDescent="0.25">
      <c r="A129" s="106"/>
    </row>
    <row r="130" spans="1:1" x14ac:dyDescent="0.25">
      <c r="A130" s="106"/>
    </row>
    <row r="131" spans="1:1" x14ac:dyDescent="0.25">
      <c r="A131" s="106"/>
    </row>
    <row r="132" spans="1:1" x14ac:dyDescent="0.25">
      <c r="A132" s="106"/>
    </row>
    <row r="133" spans="1:1" x14ac:dyDescent="0.25">
      <c r="A133" s="106"/>
    </row>
    <row r="134" spans="1:1" x14ac:dyDescent="0.25">
      <c r="A134" s="106"/>
    </row>
    <row r="135" spans="1:1" x14ac:dyDescent="0.25">
      <c r="A135" s="106"/>
    </row>
    <row r="136" spans="1:1" x14ac:dyDescent="0.25">
      <c r="A136" s="106"/>
    </row>
    <row r="137" spans="1:1" x14ac:dyDescent="0.25">
      <c r="A137" s="106"/>
    </row>
    <row r="138" spans="1:1" x14ac:dyDescent="0.25">
      <c r="A138" s="106"/>
    </row>
    <row r="139" spans="1:1" x14ac:dyDescent="0.25">
      <c r="A139" s="106"/>
    </row>
    <row r="140" spans="1:1" x14ac:dyDescent="0.25">
      <c r="A140" s="106"/>
    </row>
    <row r="141" spans="1:1" x14ac:dyDescent="0.25">
      <c r="A141" s="106"/>
    </row>
  </sheetData>
  <mergeCells count="5">
    <mergeCell ref="A2:E2"/>
    <mergeCell ref="A3:A4"/>
    <mergeCell ref="B3:E3"/>
    <mergeCell ref="G4:J4"/>
    <mergeCell ref="G22:J22"/>
  </mergeCells>
  <hyperlinks>
    <hyperlink ref="A1" r:id="rId1" xr:uid="{AAA4EF00-BAC5-4456-9FD2-CA832355E089}"/>
  </hyperlinks>
  <pageMargins left="0.511811024" right="0.511811024" top="0.78740157499999996" bottom="0.78740157499999996" header="0.31496062000000002" footer="0.31496062000000002"/>
  <pageSetup paperSize="9" orientation="portrait" r:id="rId2"/>
  <headerFooter>
    <oddHeader>&amp;L&amp;"Calibri"&amp;10&amp;K0000FF Classificação: RESTRITA&amp;1#_x000D_</oddHeader>
  </headerFooter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E4EC0-F8EE-4A75-B914-7482F0DF134A}">
  <sheetPr codeName="Planilha5"/>
  <dimension ref="A1:V26"/>
  <sheetViews>
    <sheetView topLeftCell="A13" zoomScale="110" zoomScaleNormal="110" workbookViewId="0">
      <selection activeCell="B27" sqref="B27"/>
    </sheetView>
  </sheetViews>
  <sheetFormatPr defaultRowHeight="15" x14ac:dyDescent="0.25"/>
  <cols>
    <col min="1" max="1" width="24.42578125" customWidth="1"/>
    <col min="2" max="4" width="13.42578125" customWidth="1"/>
    <col min="12" max="12" width="11.28515625" customWidth="1"/>
  </cols>
  <sheetData>
    <row r="1" spans="1:22" x14ac:dyDescent="0.25">
      <c r="B1" s="19">
        <v>46143</v>
      </c>
      <c r="E1" s="25" t="s">
        <v>89</v>
      </c>
      <c r="F1" s="40">
        <f>+D5-B24</f>
        <v>-83</v>
      </c>
      <c r="H1" s="190" t="s">
        <v>156</v>
      </c>
      <c r="I1" s="190"/>
      <c r="V1" t="s">
        <v>61</v>
      </c>
    </row>
    <row r="2" spans="1:22" x14ac:dyDescent="0.25">
      <c r="A2" s="187" t="s">
        <v>12</v>
      </c>
      <c r="B2" s="188"/>
      <c r="C2" s="188"/>
      <c r="D2" s="189"/>
      <c r="H2" t="s">
        <v>108</v>
      </c>
      <c r="I2" t="s">
        <v>57</v>
      </c>
      <c r="J2" t="s">
        <v>109</v>
      </c>
      <c r="K2" t="s">
        <v>110</v>
      </c>
      <c r="L2" t="s">
        <v>124</v>
      </c>
      <c r="M2" t="s">
        <v>125</v>
      </c>
      <c r="N2" t="s">
        <v>126</v>
      </c>
      <c r="O2" t="s">
        <v>1</v>
      </c>
      <c r="P2" t="s">
        <v>2</v>
      </c>
      <c r="Q2" t="s">
        <v>7</v>
      </c>
      <c r="R2" t="s">
        <v>111</v>
      </c>
      <c r="S2" t="s">
        <v>112</v>
      </c>
      <c r="T2" t="s">
        <v>113</v>
      </c>
      <c r="V2" t="s">
        <v>114</v>
      </c>
    </row>
    <row r="3" spans="1:22" x14ac:dyDescent="0.25">
      <c r="A3" s="184" t="s">
        <v>13</v>
      </c>
      <c r="B3" s="185"/>
      <c r="C3" s="185"/>
      <c r="D3" s="186"/>
      <c r="H3" t="s">
        <v>61</v>
      </c>
      <c r="I3" t="s">
        <v>114</v>
      </c>
      <c r="J3" t="s">
        <v>115</v>
      </c>
      <c r="K3" t="s">
        <v>65</v>
      </c>
      <c r="L3" t="s">
        <v>127</v>
      </c>
      <c r="M3" t="s">
        <v>128</v>
      </c>
      <c r="N3" t="s">
        <v>129</v>
      </c>
      <c r="O3" s="36">
        <v>1724</v>
      </c>
      <c r="P3" s="36">
        <v>1813</v>
      </c>
      <c r="Q3">
        <v>-89</v>
      </c>
      <c r="R3">
        <v>22.2</v>
      </c>
      <c r="S3" s="36">
        <v>8476</v>
      </c>
      <c r="T3" s="37">
        <v>-1.04E-2</v>
      </c>
      <c r="V3" t="s">
        <v>115</v>
      </c>
    </row>
    <row r="4" spans="1:22" x14ac:dyDescent="0.25">
      <c r="A4" s="90" t="s">
        <v>3</v>
      </c>
      <c r="B4" s="2" t="s">
        <v>1</v>
      </c>
      <c r="C4" s="2" t="s">
        <v>2</v>
      </c>
      <c r="D4" s="117" t="s">
        <v>7</v>
      </c>
      <c r="H4" s="190" t="s">
        <v>157</v>
      </c>
      <c r="I4" s="190"/>
      <c r="O4" s="36"/>
      <c r="P4" s="36"/>
      <c r="S4" s="36"/>
      <c r="T4" s="37"/>
      <c r="V4" t="s">
        <v>65</v>
      </c>
    </row>
    <row r="5" spans="1:22" x14ac:dyDescent="0.25">
      <c r="A5" s="98">
        <f>B1</f>
        <v>46143</v>
      </c>
      <c r="B5" s="97" cm="1">
        <f t="array" ref="B5:D5">O3:Q3</f>
        <v>1724</v>
      </c>
      <c r="C5" s="97">
        <v>1813</v>
      </c>
      <c r="D5" s="119">
        <v>-89</v>
      </c>
      <c r="H5" t="s">
        <v>108</v>
      </c>
      <c r="I5" t="s">
        <v>57</v>
      </c>
      <c r="J5" t="s">
        <v>109</v>
      </c>
      <c r="K5" t="s">
        <v>110</v>
      </c>
      <c r="L5" t="s">
        <v>124</v>
      </c>
      <c r="M5" t="s">
        <v>125</v>
      </c>
      <c r="N5" t="s">
        <v>126</v>
      </c>
      <c r="O5" t="s">
        <v>1</v>
      </c>
      <c r="P5" t="s">
        <v>2</v>
      </c>
      <c r="Q5" t="s">
        <v>7</v>
      </c>
      <c r="R5" t="s">
        <v>111</v>
      </c>
      <c r="S5" t="s">
        <v>112</v>
      </c>
      <c r="T5" t="s">
        <v>113</v>
      </c>
      <c r="V5" t="s">
        <v>127</v>
      </c>
    </row>
    <row r="6" spans="1:22" x14ac:dyDescent="0.25">
      <c r="A6" s="94" t="s">
        <v>15</v>
      </c>
      <c r="B6" s="95" cm="1">
        <f t="array" ref="B6:D6">O6:Q6</f>
        <v>1724</v>
      </c>
      <c r="C6" s="95">
        <v>1813</v>
      </c>
      <c r="D6" s="118">
        <v>-89</v>
      </c>
      <c r="H6" t="s">
        <v>61</v>
      </c>
      <c r="I6" t="s">
        <v>114</v>
      </c>
      <c r="J6" t="s">
        <v>115</v>
      </c>
      <c r="K6" t="s">
        <v>65</v>
      </c>
      <c r="L6" t="s">
        <v>127</v>
      </c>
      <c r="M6" t="s">
        <v>128</v>
      </c>
      <c r="N6" t="s">
        <v>129</v>
      </c>
      <c r="O6" s="36">
        <v>1724</v>
      </c>
      <c r="P6" s="36">
        <v>1813</v>
      </c>
      <c r="Q6" s="36">
        <v>-89</v>
      </c>
      <c r="R6">
        <v>22.2</v>
      </c>
      <c r="S6" s="36">
        <v>8476</v>
      </c>
      <c r="T6" s="37">
        <v>-1.04E-2</v>
      </c>
      <c r="V6" t="s">
        <v>128</v>
      </c>
    </row>
    <row r="7" spans="1:22" x14ac:dyDescent="0.25">
      <c r="A7" s="96" t="s">
        <v>14</v>
      </c>
      <c r="B7" s="97" cm="1">
        <f t="array" ref="B7:D7">O6:Q6+O9:Q9</f>
        <v>3902</v>
      </c>
      <c r="C7" s="97">
        <v>4009</v>
      </c>
      <c r="D7" s="119">
        <v>-107</v>
      </c>
      <c r="H7" s="190" t="s">
        <v>158</v>
      </c>
      <c r="I7" s="190"/>
      <c r="V7" t="s">
        <v>129</v>
      </c>
    </row>
    <row r="8" spans="1:22" x14ac:dyDescent="0.25">
      <c r="A8" s="81" t="s">
        <v>16</v>
      </c>
      <c r="B8" s="3"/>
      <c r="C8" s="3"/>
      <c r="D8" s="3"/>
      <c r="H8" t="s">
        <v>108</v>
      </c>
      <c r="I8" t="s">
        <v>57</v>
      </c>
      <c r="J8" t="s">
        <v>109</v>
      </c>
      <c r="K8" t="s">
        <v>110</v>
      </c>
      <c r="L8" t="s">
        <v>124</v>
      </c>
      <c r="M8" t="s">
        <v>125</v>
      </c>
      <c r="N8" t="s">
        <v>126</v>
      </c>
      <c r="O8" t="s">
        <v>1</v>
      </c>
      <c r="P8" t="s">
        <v>2</v>
      </c>
      <c r="Q8" t="s">
        <v>7</v>
      </c>
      <c r="R8" t="s">
        <v>111</v>
      </c>
      <c r="S8" t="s">
        <v>112</v>
      </c>
      <c r="T8" t="s">
        <v>113</v>
      </c>
    </row>
    <row r="9" spans="1:22" x14ac:dyDescent="0.25">
      <c r="A9" s="81" t="s">
        <v>5</v>
      </c>
      <c r="B9" s="3"/>
      <c r="C9" s="3"/>
      <c r="D9" s="3"/>
      <c r="H9" t="s">
        <v>61</v>
      </c>
      <c r="I9" t="s">
        <v>114</v>
      </c>
      <c r="J9" t="s">
        <v>115</v>
      </c>
      <c r="K9" t="s">
        <v>65</v>
      </c>
      <c r="L9" t="s">
        <v>127</v>
      </c>
      <c r="M9" t="s">
        <v>128</v>
      </c>
      <c r="N9" t="s">
        <v>129</v>
      </c>
      <c r="O9" s="36">
        <v>2178</v>
      </c>
      <c r="P9" s="36">
        <v>2196</v>
      </c>
      <c r="Q9">
        <v>-18</v>
      </c>
      <c r="R9">
        <v>20.7</v>
      </c>
      <c r="S9" s="36">
        <v>8565</v>
      </c>
      <c r="T9" s="37">
        <v>-2.0999999999999999E-3</v>
      </c>
    </row>
    <row r="12" spans="1:22" x14ac:dyDescent="0.25">
      <c r="B12" t="s">
        <v>17</v>
      </c>
    </row>
    <row r="13" spans="1:22" x14ac:dyDescent="0.25">
      <c r="A13" s="19"/>
    </row>
    <row r="14" spans="1:22" x14ac:dyDescent="0.25">
      <c r="A14" s="19">
        <v>45778</v>
      </c>
      <c r="B14">
        <v>46</v>
      </c>
      <c r="L14" s="45"/>
      <c r="M14" s="45" t="s">
        <v>98</v>
      </c>
      <c r="N14" s="45" t="s">
        <v>99</v>
      </c>
      <c r="O14" s="45" t="s">
        <v>101</v>
      </c>
    </row>
    <row r="15" spans="1:22" x14ac:dyDescent="0.25">
      <c r="A15" s="19">
        <v>45809</v>
      </c>
      <c r="B15">
        <v>8</v>
      </c>
      <c r="L15" s="165">
        <v>2024</v>
      </c>
      <c r="M15" s="164">
        <v>4222</v>
      </c>
      <c r="N15" s="164">
        <v>3848</v>
      </c>
      <c r="O15" s="164">
        <f>+M15-N15</f>
        <v>374</v>
      </c>
    </row>
    <row r="16" spans="1:22" x14ac:dyDescent="0.25">
      <c r="A16" s="19">
        <v>45839</v>
      </c>
      <c r="B16" s="42">
        <v>32</v>
      </c>
      <c r="L16" s="165">
        <v>2025</v>
      </c>
      <c r="M16" s="164">
        <v>3965</v>
      </c>
      <c r="N16" s="164">
        <v>4000</v>
      </c>
      <c r="O16" s="164">
        <v>-35</v>
      </c>
    </row>
    <row r="17" spans="1:15" x14ac:dyDescent="0.25">
      <c r="A17" s="19">
        <v>45870</v>
      </c>
      <c r="B17" s="42">
        <v>-12</v>
      </c>
      <c r="L17" s="165" t="s">
        <v>177</v>
      </c>
      <c r="M17" s="164" cm="1">
        <f t="array" ref="M17:O17">B7:D7</f>
        <v>3902</v>
      </c>
      <c r="N17" s="164">
        <v>4009</v>
      </c>
      <c r="O17" s="164">
        <v>-107</v>
      </c>
    </row>
    <row r="18" spans="1:15" x14ac:dyDescent="0.25">
      <c r="A18" s="19">
        <v>45901</v>
      </c>
      <c r="B18">
        <v>-26</v>
      </c>
    </row>
    <row r="19" spans="1:15" x14ac:dyDescent="0.25">
      <c r="A19" s="19">
        <v>45931</v>
      </c>
      <c r="B19">
        <v>-30</v>
      </c>
      <c r="L19" t="s">
        <v>61</v>
      </c>
    </row>
    <row r="20" spans="1:15" x14ac:dyDescent="0.25">
      <c r="A20" s="19">
        <v>45962</v>
      </c>
      <c r="B20">
        <v>35</v>
      </c>
      <c r="L20" t="s">
        <v>114</v>
      </c>
    </row>
    <row r="21" spans="1:15" x14ac:dyDescent="0.25">
      <c r="A21" s="19">
        <v>45992</v>
      </c>
      <c r="B21">
        <v>-26</v>
      </c>
      <c r="L21" t="s">
        <v>115</v>
      </c>
    </row>
    <row r="22" spans="1:15" x14ac:dyDescent="0.25">
      <c r="A22" s="19">
        <v>46023</v>
      </c>
      <c r="B22">
        <v>-22</v>
      </c>
      <c r="L22" t="s">
        <v>65</v>
      </c>
    </row>
    <row r="23" spans="1:15" x14ac:dyDescent="0.25">
      <c r="A23" s="19">
        <v>46054</v>
      </c>
      <c r="B23">
        <v>24</v>
      </c>
      <c r="L23" t="s">
        <v>127</v>
      </c>
    </row>
    <row r="24" spans="1:15" x14ac:dyDescent="0.25">
      <c r="A24" s="19">
        <v>46082</v>
      </c>
      <c r="B24">
        <v>-6</v>
      </c>
      <c r="L24" t="s">
        <v>128</v>
      </c>
    </row>
    <row r="25" spans="1:15" x14ac:dyDescent="0.25">
      <c r="A25" s="19">
        <v>46113</v>
      </c>
      <c r="B25">
        <v>-27</v>
      </c>
      <c r="L25" t="s">
        <v>129</v>
      </c>
    </row>
    <row r="26" spans="1:15" x14ac:dyDescent="0.25">
      <c r="A26" s="19">
        <v>46143</v>
      </c>
      <c r="B26">
        <v>-89</v>
      </c>
    </row>
  </sheetData>
  <mergeCells count="5">
    <mergeCell ref="A3:D3"/>
    <mergeCell ref="A2:D2"/>
    <mergeCell ref="H1:I1"/>
    <mergeCell ref="H4:I4"/>
    <mergeCell ref="H7:I7"/>
  </mergeCell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BFBC-A8F3-4DB1-8BA2-37426F1E8C7A}">
  <sheetPr codeName="Planilha6"/>
  <dimension ref="A1:U34"/>
  <sheetViews>
    <sheetView topLeftCell="A13" workbookViewId="0">
      <selection activeCell="C35" sqref="C35"/>
    </sheetView>
  </sheetViews>
  <sheetFormatPr defaultRowHeight="15" x14ac:dyDescent="0.25"/>
  <cols>
    <col min="1" max="1" width="31.7109375" bestFit="1" customWidth="1"/>
    <col min="2" max="4" width="11.42578125" customWidth="1"/>
  </cols>
  <sheetData>
    <row r="1" spans="1:21" x14ac:dyDescent="0.25">
      <c r="B1" s="19">
        <v>46143</v>
      </c>
      <c r="E1" s="25" t="s">
        <v>89</v>
      </c>
      <c r="F1" s="25" cm="1">
        <f t="array" aca="1" ref="F1" ca="1">D5-INDIRECT("B34")</f>
        <v>-113</v>
      </c>
      <c r="G1" s="25" cm="1">
        <f t="array" aca="1" ref="G1" ca="1">+D6-INDIRECT("C34")</f>
        <v>49</v>
      </c>
      <c r="I1" t="s">
        <v>156</v>
      </c>
    </row>
    <row r="2" spans="1:21" x14ac:dyDescent="0.25">
      <c r="A2" s="185" t="s">
        <v>12</v>
      </c>
      <c r="B2" s="185"/>
      <c r="C2" s="185"/>
      <c r="D2" s="185"/>
      <c r="I2" t="s">
        <v>108</v>
      </c>
      <c r="J2" t="s">
        <v>57</v>
      </c>
      <c r="K2" t="s">
        <v>109</v>
      </c>
      <c r="L2" t="s">
        <v>110</v>
      </c>
      <c r="M2" t="s">
        <v>124</v>
      </c>
      <c r="N2" t="s">
        <v>125</v>
      </c>
      <c r="O2" t="s">
        <v>126</v>
      </c>
      <c r="P2" t="s">
        <v>1</v>
      </c>
      <c r="Q2" t="s">
        <v>2</v>
      </c>
      <c r="R2" t="s">
        <v>7</v>
      </c>
      <c r="S2" t="s">
        <v>111</v>
      </c>
      <c r="T2" t="s">
        <v>112</v>
      </c>
      <c r="U2" t="s">
        <v>113</v>
      </c>
    </row>
    <row r="3" spans="1:21" x14ac:dyDescent="0.25">
      <c r="A3" s="185" t="s">
        <v>46</v>
      </c>
      <c r="B3" s="185"/>
      <c r="C3" s="185"/>
      <c r="D3" s="185"/>
      <c r="I3" t="s">
        <v>61</v>
      </c>
      <c r="J3" t="s">
        <v>114</v>
      </c>
      <c r="K3" t="s">
        <v>115</v>
      </c>
      <c r="L3" t="s">
        <v>42</v>
      </c>
      <c r="M3" t="s">
        <v>130</v>
      </c>
      <c r="N3" t="s">
        <v>131</v>
      </c>
      <c r="O3" t="s">
        <v>159</v>
      </c>
      <c r="P3" s="36">
        <v>1595</v>
      </c>
      <c r="Q3" s="36">
        <v>1632</v>
      </c>
      <c r="R3">
        <v>-37</v>
      </c>
      <c r="S3">
        <v>14.4</v>
      </c>
      <c r="T3" s="36">
        <v>31760</v>
      </c>
      <c r="U3" s="37">
        <v>-1.1999999999999999E-3</v>
      </c>
    </row>
    <row r="4" spans="1:21" x14ac:dyDescent="0.25">
      <c r="A4" s="30">
        <f>B1</f>
        <v>46143</v>
      </c>
      <c r="B4" s="2" t="s">
        <v>1</v>
      </c>
      <c r="C4" s="2" t="s">
        <v>2</v>
      </c>
      <c r="D4" s="2" t="s">
        <v>7</v>
      </c>
      <c r="I4" t="s">
        <v>61</v>
      </c>
      <c r="J4" t="s">
        <v>114</v>
      </c>
      <c r="K4" t="s">
        <v>115</v>
      </c>
      <c r="L4" t="s">
        <v>42</v>
      </c>
      <c r="M4" t="s">
        <v>130</v>
      </c>
      <c r="N4" t="s">
        <v>131</v>
      </c>
      <c r="O4" t="s">
        <v>160</v>
      </c>
      <c r="P4">
        <v>8</v>
      </c>
      <c r="Q4">
        <v>6</v>
      </c>
      <c r="R4">
        <v>2</v>
      </c>
      <c r="S4">
        <v>7</v>
      </c>
      <c r="T4">
        <v>237</v>
      </c>
      <c r="U4" s="37">
        <v>8.5000000000000006E-3</v>
      </c>
    </row>
    <row r="5" spans="1:21" x14ac:dyDescent="0.25">
      <c r="A5" s="21" t="s">
        <v>46</v>
      </c>
      <c r="B5" s="33" cm="1">
        <f t="array" ref="B5:D5">P10:R10</f>
        <v>453</v>
      </c>
      <c r="C5" s="33">
        <v>554</v>
      </c>
      <c r="D5" s="136">
        <v>-101</v>
      </c>
      <c r="I5" t="s">
        <v>61</v>
      </c>
      <c r="J5" t="s">
        <v>114</v>
      </c>
      <c r="K5" t="s">
        <v>115</v>
      </c>
      <c r="L5" t="s">
        <v>42</v>
      </c>
      <c r="M5" t="s">
        <v>130</v>
      </c>
      <c r="N5" s="36" t="s">
        <v>131</v>
      </c>
      <c r="O5" s="36" t="s">
        <v>132</v>
      </c>
      <c r="P5">
        <v>63</v>
      </c>
      <c r="Q5">
        <v>63</v>
      </c>
      <c r="R5" s="36">
        <v>0</v>
      </c>
      <c r="S5" s="37">
        <v>17.3</v>
      </c>
      <c r="T5" s="36">
        <v>2052</v>
      </c>
      <c r="U5" s="37">
        <v>0</v>
      </c>
    </row>
    <row r="6" spans="1:21" x14ac:dyDescent="0.25">
      <c r="A6" s="24" t="s">
        <v>47</v>
      </c>
      <c r="B6" s="34" cm="1">
        <f t="array" ref="B6:D6">P9:R9</f>
        <v>2837</v>
      </c>
      <c r="C6" s="34">
        <v>3073</v>
      </c>
      <c r="D6" s="137">
        <v>-236</v>
      </c>
      <c r="I6" t="s">
        <v>61</v>
      </c>
      <c r="J6" t="s">
        <v>114</v>
      </c>
      <c r="K6" t="s">
        <v>115</v>
      </c>
      <c r="L6" t="s">
        <v>42</v>
      </c>
      <c r="M6" t="s">
        <v>130</v>
      </c>
      <c r="N6" t="s">
        <v>131</v>
      </c>
      <c r="O6" t="s">
        <v>161</v>
      </c>
      <c r="P6">
        <v>43</v>
      </c>
      <c r="Q6">
        <v>37</v>
      </c>
      <c r="R6" s="36">
        <v>6</v>
      </c>
      <c r="S6" s="37">
        <v>24.2</v>
      </c>
      <c r="T6" s="36">
        <v>1208</v>
      </c>
      <c r="U6" s="37">
        <v>5.0000000000000001E-3</v>
      </c>
    </row>
    <row r="7" spans="1:21" x14ac:dyDescent="0.25">
      <c r="A7" s="23" t="s">
        <v>0</v>
      </c>
      <c r="B7" s="33">
        <f>SUM(B5:B6)</f>
        <v>3290</v>
      </c>
      <c r="C7" s="33">
        <f t="shared" ref="C7:D7" si="0">SUM(C5:C6)</f>
        <v>3627</v>
      </c>
      <c r="D7" s="136">
        <f t="shared" si="0"/>
        <v>-337</v>
      </c>
      <c r="I7" t="s">
        <v>61</v>
      </c>
      <c r="J7" t="s">
        <v>114</v>
      </c>
      <c r="K7" t="s">
        <v>115</v>
      </c>
      <c r="L7" t="s">
        <v>42</v>
      </c>
      <c r="M7" t="s">
        <v>130</v>
      </c>
      <c r="N7" t="s">
        <v>131</v>
      </c>
      <c r="O7" t="s">
        <v>162</v>
      </c>
      <c r="P7">
        <v>0</v>
      </c>
      <c r="Q7">
        <v>2</v>
      </c>
      <c r="R7" s="36">
        <v>-2</v>
      </c>
      <c r="S7" s="37">
        <v>35.5</v>
      </c>
      <c r="T7">
        <v>114</v>
      </c>
      <c r="U7" s="37">
        <v>-1.72E-2</v>
      </c>
    </row>
    <row r="8" spans="1:21" x14ac:dyDescent="0.25">
      <c r="A8" s="81" t="s">
        <v>16</v>
      </c>
      <c r="B8" s="3"/>
      <c r="C8" s="3"/>
      <c r="D8" s="3"/>
      <c r="I8" t="s">
        <v>61</v>
      </c>
      <c r="J8" t="s">
        <v>114</v>
      </c>
      <c r="K8" t="s">
        <v>115</v>
      </c>
      <c r="L8" t="s">
        <v>42</v>
      </c>
      <c r="M8" t="s">
        <v>130</v>
      </c>
      <c r="N8" t="s">
        <v>131</v>
      </c>
      <c r="O8" t="s">
        <v>163</v>
      </c>
      <c r="P8">
        <v>28</v>
      </c>
      <c r="Q8">
        <v>27</v>
      </c>
      <c r="R8" s="36">
        <v>1</v>
      </c>
      <c r="S8" s="37">
        <v>16</v>
      </c>
      <c r="T8" s="36">
        <v>985</v>
      </c>
      <c r="U8" s="37">
        <v>1E-3</v>
      </c>
    </row>
    <row r="9" spans="1:21" x14ac:dyDescent="0.25">
      <c r="A9" s="81" t="s">
        <v>5</v>
      </c>
      <c r="B9" s="3"/>
      <c r="C9" s="3"/>
      <c r="D9" s="3"/>
      <c r="I9" s="25" t="s">
        <v>61</v>
      </c>
      <c r="J9" s="25" t="s">
        <v>114</v>
      </c>
      <c r="K9" s="25" t="s">
        <v>115</v>
      </c>
      <c r="L9" s="25" t="s">
        <v>42</v>
      </c>
      <c r="M9" s="25" t="s">
        <v>130</v>
      </c>
      <c r="N9" s="25" t="s">
        <v>131</v>
      </c>
      <c r="O9" s="25" t="s">
        <v>142</v>
      </c>
      <c r="P9" s="39">
        <v>2837</v>
      </c>
      <c r="Q9" s="39">
        <v>3073</v>
      </c>
      <c r="R9" s="25">
        <v>-236</v>
      </c>
      <c r="S9" s="163">
        <v>20.2</v>
      </c>
      <c r="T9" s="39">
        <v>65521</v>
      </c>
      <c r="U9" s="163">
        <v>-3.5999999999999999E-3</v>
      </c>
    </row>
    <row r="10" spans="1:21" x14ac:dyDescent="0.25">
      <c r="I10" s="25" t="s">
        <v>61</v>
      </c>
      <c r="J10" s="25" t="s">
        <v>114</v>
      </c>
      <c r="K10" s="25" t="s">
        <v>115</v>
      </c>
      <c r="L10" s="25" t="s">
        <v>42</v>
      </c>
      <c r="M10" s="25" t="s">
        <v>130</v>
      </c>
      <c r="N10" s="25" t="s">
        <v>131</v>
      </c>
      <c r="O10" s="25" t="s">
        <v>149</v>
      </c>
      <c r="P10" s="39">
        <v>453</v>
      </c>
      <c r="Q10" s="39">
        <v>554</v>
      </c>
      <c r="R10" s="25">
        <v>-101</v>
      </c>
      <c r="S10" s="163">
        <v>16.5</v>
      </c>
      <c r="T10" s="39">
        <v>10782</v>
      </c>
      <c r="U10" s="163">
        <v>-9.2999999999999992E-3</v>
      </c>
    </row>
    <row r="11" spans="1:21" x14ac:dyDescent="0.25">
      <c r="A11" s="185" t="s">
        <v>12</v>
      </c>
      <c r="B11" s="185"/>
      <c r="C11" s="185"/>
      <c r="D11" s="185"/>
      <c r="I11" t="s">
        <v>61</v>
      </c>
      <c r="J11" t="s">
        <v>114</v>
      </c>
      <c r="K11" t="s">
        <v>115</v>
      </c>
      <c r="L11" t="s">
        <v>42</v>
      </c>
      <c r="M11" t="s">
        <v>130</v>
      </c>
      <c r="N11" t="s">
        <v>131</v>
      </c>
      <c r="O11" t="s">
        <v>164</v>
      </c>
      <c r="P11" s="36">
        <v>407</v>
      </c>
      <c r="Q11" s="36">
        <v>428</v>
      </c>
      <c r="R11" s="36">
        <v>-21</v>
      </c>
      <c r="S11" s="37">
        <v>17.600000000000001</v>
      </c>
      <c r="T11" s="36">
        <v>8343</v>
      </c>
      <c r="U11" s="37">
        <v>-2.5000000000000001E-3</v>
      </c>
    </row>
    <row r="12" spans="1:21" x14ac:dyDescent="0.25">
      <c r="A12" s="185" t="s">
        <v>46</v>
      </c>
      <c r="B12" s="185"/>
      <c r="C12" s="185"/>
      <c r="D12" s="185"/>
      <c r="I12" t="s">
        <v>61</v>
      </c>
      <c r="J12" t="s">
        <v>114</v>
      </c>
      <c r="K12" t="s">
        <v>115</v>
      </c>
      <c r="L12" t="s">
        <v>42</v>
      </c>
      <c r="M12" t="s">
        <v>130</v>
      </c>
      <c r="N12" t="s">
        <v>131</v>
      </c>
      <c r="O12" t="s">
        <v>165</v>
      </c>
      <c r="P12" s="36">
        <v>1254</v>
      </c>
      <c r="Q12" s="36">
        <v>1245</v>
      </c>
      <c r="R12" s="36">
        <v>9</v>
      </c>
      <c r="S12" s="37">
        <v>12.2</v>
      </c>
      <c r="T12" s="36">
        <v>17561</v>
      </c>
      <c r="U12" s="37">
        <v>5.0000000000000001E-4</v>
      </c>
    </row>
    <row r="13" spans="1:21" x14ac:dyDescent="0.25">
      <c r="A13" s="2" t="s">
        <v>48</v>
      </c>
      <c r="B13" s="2" t="s">
        <v>1</v>
      </c>
      <c r="C13" s="2" t="s">
        <v>2</v>
      </c>
      <c r="D13" s="2" t="s">
        <v>7</v>
      </c>
      <c r="I13" t="s">
        <v>166</v>
      </c>
      <c r="N13" s="36"/>
      <c r="O13" s="36"/>
      <c r="R13" s="36"/>
      <c r="S13" s="37"/>
    </row>
    <row r="14" spans="1:21" x14ac:dyDescent="0.25">
      <c r="A14" s="21" t="s">
        <v>46</v>
      </c>
      <c r="B14" s="33" cm="1">
        <f t="array" ref="B14:D14">P22:R22</f>
        <v>2733</v>
      </c>
      <c r="C14" s="33">
        <v>2721</v>
      </c>
      <c r="D14" s="136">
        <v>12</v>
      </c>
      <c r="I14" t="s">
        <v>108</v>
      </c>
      <c r="J14" t="s">
        <v>57</v>
      </c>
      <c r="K14" t="s">
        <v>109</v>
      </c>
      <c r="L14" t="s">
        <v>110</v>
      </c>
      <c r="M14" t="s">
        <v>124</v>
      </c>
      <c r="N14" t="s">
        <v>125</v>
      </c>
      <c r="O14" t="s">
        <v>126</v>
      </c>
      <c r="P14" t="s">
        <v>1</v>
      </c>
      <c r="Q14" t="s">
        <v>2</v>
      </c>
      <c r="R14" t="s">
        <v>7</v>
      </c>
      <c r="S14" t="s">
        <v>111</v>
      </c>
      <c r="T14" t="s">
        <v>112</v>
      </c>
      <c r="U14" t="s">
        <v>113</v>
      </c>
    </row>
    <row r="15" spans="1:21" x14ac:dyDescent="0.25">
      <c r="A15" s="24" t="s">
        <v>47</v>
      </c>
      <c r="B15" s="34" cm="1">
        <f t="array" ref="B15:D15">P21:R21</f>
        <v>15121</v>
      </c>
      <c r="C15" s="34">
        <v>15406</v>
      </c>
      <c r="D15" s="137">
        <v>-285</v>
      </c>
      <c r="I15" t="s">
        <v>61</v>
      </c>
      <c r="J15" t="s">
        <v>114</v>
      </c>
      <c r="K15" t="s">
        <v>115</v>
      </c>
      <c r="L15" t="s">
        <v>42</v>
      </c>
      <c r="M15" s="36" t="s">
        <v>130</v>
      </c>
      <c r="N15" s="36" t="s">
        <v>131</v>
      </c>
      <c r="O15" s="36" t="s">
        <v>159</v>
      </c>
      <c r="P15" s="36">
        <v>8771</v>
      </c>
      <c r="Q15" s="36">
        <v>8609</v>
      </c>
      <c r="R15" s="36">
        <v>162</v>
      </c>
      <c r="S15" s="37">
        <v>16.3</v>
      </c>
      <c r="T15" s="36">
        <v>31760</v>
      </c>
      <c r="U15" s="37">
        <v>5.1000000000000004E-3</v>
      </c>
    </row>
    <row r="16" spans="1:21" x14ac:dyDescent="0.25">
      <c r="A16" s="23" t="s">
        <v>0</v>
      </c>
      <c r="B16" s="33">
        <f>SUM(B14:B15)</f>
        <v>17854</v>
      </c>
      <c r="C16" s="33">
        <f t="shared" ref="C16" si="1">SUM(C14:C15)</f>
        <v>18127</v>
      </c>
      <c r="D16" s="136">
        <f t="shared" ref="D16" si="2">SUM(D14:D15)</f>
        <v>-273</v>
      </c>
      <c r="I16" t="s">
        <v>61</v>
      </c>
      <c r="J16" t="s">
        <v>114</v>
      </c>
      <c r="K16" t="s">
        <v>115</v>
      </c>
      <c r="L16" t="s">
        <v>42</v>
      </c>
      <c r="M16" t="s">
        <v>130</v>
      </c>
      <c r="N16" s="36" t="s">
        <v>131</v>
      </c>
      <c r="O16" s="36" t="s">
        <v>160</v>
      </c>
      <c r="P16">
        <v>57</v>
      </c>
      <c r="Q16">
        <v>45</v>
      </c>
      <c r="R16">
        <v>12</v>
      </c>
      <c r="S16">
        <v>19.899999999999999</v>
      </c>
      <c r="T16">
        <v>237</v>
      </c>
      <c r="U16" s="37">
        <v>5.33E-2</v>
      </c>
    </row>
    <row r="17" spans="1:21" x14ac:dyDescent="0.25">
      <c r="A17" s="81" t="s">
        <v>16</v>
      </c>
      <c r="B17" s="3"/>
      <c r="C17" s="3"/>
      <c r="D17" s="3"/>
      <c r="I17" t="s">
        <v>61</v>
      </c>
      <c r="J17" t="s">
        <v>114</v>
      </c>
      <c r="K17" t="s">
        <v>115</v>
      </c>
      <c r="L17" t="s">
        <v>42</v>
      </c>
      <c r="M17" t="s">
        <v>130</v>
      </c>
      <c r="N17" t="s">
        <v>131</v>
      </c>
      <c r="O17" t="s">
        <v>132</v>
      </c>
      <c r="P17">
        <v>387</v>
      </c>
      <c r="Q17">
        <v>438</v>
      </c>
      <c r="R17">
        <v>-51</v>
      </c>
      <c r="S17">
        <v>25.3</v>
      </c>
      <c r="T17" s="36">
        <v>2052</v>
      </c>
      <c r="U17" s="37">
        <v>-2.4299999999999999E-2</v>
      </c>
    </row>
    <row r="18" spans="1:21" x14ac:dyDescent="0.25">
      <c r="A18" s="81" t="s">
        <v>5</v>
      </c>
      <c r="B18" s="3"/>
      <c r="C18" s="3"/>
      <c r="D18" s="3"/>
      <c r="I18" t="s">
        <v>61</v>
      </c>
      <c r="J18" t="s">
        <v>114</v>
      </c>
      <c r="K18" t="s">
        <v>115</v>
      </c>
      <c r="L18" t="s">
        <v>42</v>
      </c>
      <c r="M18" t="s">
        <v>130</v>
      </c>
      <c r="N18" t="s">
        <v>131</v>
      </c>
      <c r="O18" t="s">
        <v>161</v>
      </c>
      <c r="P18">
        <v>205</v>
      </c>
      <c r="Q18">
        <v>206</v>
      </c>
      <c r="R18">
        <v>-1</v>
      </c>
      <c r="S18">
        <v>29.3</v>
      </c>
      <c r="T18" s="36">
        <v>1208</v>
      </c>
      <c r="U18" s="37">
        <v>-8.0000000000000004E-4</v>
      </c>
    </row>
    <row r="19" spans="1:21" x14ac:dyDescent="0.25">
      <c r="I19" t="s">
        <v>61</v>
      </c>
      <c r="J19" t="s">
        <v>114</v>
      </c>
      <c r="K19" t="s">
        <v>115</v>
      </c>
      <c r="L19" t="s">
        <v>42</v>
      </c>
      <c r="M19" t="s">
        <v>130</v>
      </c>
      <c r="N19" t="s">
        <v>131</v>
      </c>
      <c r="O19" t="s">
        <v>162</v>
      </c>
      <c r="P19">
        <v>15</v>
      </c>
      <c r="Q19">
        <v>32</v>
      </c>
      <c r="R19">
        <v>-17</v>
      </c>
      <c r="S19">
        <v>16</v>
      </c>
      <c r="T19">
        <v>114</v>
      </c>
      <c r="U19" s="37">
        <v>-0.1298</v>
      </c>
    </row>
    <row r="20" spans="1:21" x14ac:dyDescent="0.25">
      <c r="I20" t="s">
        <v>61</v>
      </c>
      <c r="J20" t="s">
        <v>114</v>
      </c>
      <c r="K20" t="s">
        <v>115</v>
      </c>
      <c r="L20" t="s">
        <v>42</v>
      </c>
      <c r="M20" t="s">
        <v>130</v>
      </c>
      <c r="N20" t="s">
        <v>131</v>
      </c>
      <c r="O20" t="s">
        <v>163</v>
      </c>
      <c r="P20">
        <v>185</v>
      </c>
      <c r="Q20">
        <v>173</v>
      </c>
      <c r="R20">
        <v>12</v>
      </c>
      <c r="S20">
        <v>17.8</v>
      </c>
      <c r="T20" s="36">
        <v>985</v>
      </c>
      <c r="U20" s="37">
        <v>1.23E-2</v>
      </c>
    </row>
    <row r="21" spans="1:21" x14ac:dyDescent="0.25">
      <c r="A21" t="s">
        <v>49</v>
      </c>
      <c r="B21" t="s">
        <v>50</v>
      </c>
      <c r="C21" t="s">
        <v>51</v>
      </c>
      <c r="I21" s="25" t="s">
        <v>61</v>
      </c>
      <c r="J21" s="25" t="s">
        <v>114</v>
      </c>
      <c r="K21" s="25" t="s">
        <v>115</v>
      </c>
      <c r="L21" s="25" t="s">
        <v>42</v>
      </c>
      <c r="M21" s="25" t="s">
        <v>130</v>
      </c>
      <c r="N21" s="25" t="s">
        <v>131</v>
      </c>
      <c r="O21" s="25" t="s">
        <v>142</v>
      </c>
      <c r="P21" s="39">
        <v>15121</v>
      </c>
      <c r="Q21" s="39">
        <v>15406</v>
      </c>
      <c r="R21" s="25">
        <v>-285</v>
      </c>
      <c r="S21" s="25">
        <v>20.9</v>
      </c>
      <c r="T21" s="39">
        <v>65521</v>
      </c>
      <c r="U21" s="163">
        <v>-4.3E-3</v>
      </c>
    </row>
    <row r="22" spans="1:21" x14ac:dyDescent="0.25">
      <c r="A22" s="19">
        <v>45778</v>
      </c>
      <c r="B22" s="138">
        <v>-12</v>
      </c>
      <c r="C22" s="138">
        <v>66</v>
      </c>
      <c r="I22" s="25" t="s">
        <v>61</v>
      </c>
      <c r="J22" s="25" t="s">
        <v>114</v>
      </c>
      <c r="K22" s="25" t="s">
        <v>115</v>
      </c>
      <c r="L22" s="25" t="s">
        <v>42</v>
      </c>
      <c r="M22" s="25" t="s">
        <v>130</v>
      </c>
      <c r="N22" s="25" t="s">
        <v>131</v>
      </c>
      <c r="O22" s="25" t="s">
        <v>149</v>
      </c>
      <c r="P22" s="39">
        <v>2733</v>
      </c>
      <c r="Q22" s="39">
        <v>2721</v>
      </c>
      <c r="R22" s="25">
        <v>12</v>
      </c>
      <c r="S22" s="25">
        <v>16.5</v>
      </c>
      <c r="T22" s="39">
        <v>10782</v>
      </c>
      <c r="U22" s="163">
        <v>1.1000000000000001E-3</v>
      </c>
    </row>
    <row r="23" spans="1:21" x14ac:dyDescent="0.25">
      <c r="A23" s="19">
        <v>45809</v>
      </c>
      <c r="B23" s="138">
        <v>-28</v>
      </c>
      <c r="C23" s="138">
        <v>195</v>
      </c>
      <c r="I23" t="s">
        <v>61</v>
      </c>
      <c r="J23" t="s">
        <v>114</v>
      </c>
      <c r="K23" t="s">
        <v>115</v>
      </c>
      <c r="L23" t="s">
        <v>42</v>
      </c>
      <c r="M23" t="s">
        <v>130</v>
      </c>
      <c r="N23" t="s">
        <v>131</v>
      </c>
      <c r="O23" t="s">
        <v>164</v>
      </c>
      <c r="P23" s="36">
        <v>2244</v>
      </c>
      <c r="Q23" s="36">
        <v>2318</v>
      </c>
      <c r="R23">
        <v>-74</v>
      </c>
      <c r="S23">
        <v>15.9</v>
      </c>
      <c r="T23" s="36">
        <v>8343</v>
      </c>
      <c r="U23" s="37">
        <v>-8.8000000000000005E-3</v>
      </c>
    </row>
    <row r="24" spans="1:21" x14ac:dyDescent="0.25">
      <c r="A24" s="19">
        <v>45839</v>
      </c>
      <c r="B24" s="138">
        <v>-9</v>
      </c>
      <c r="C24" s="138">
        <v>44</v>
      </c>
      <c r="I24" t="s">
        <v>61</v>
      </c>
      <c r="J24" t="s">
        <v>114</v>
      </c>
      <c r="K24" t="s">
        <v>115</v>
      </c>
      <c r="L24" t="s">
        <v>42</v>
      </c>
      <c r="M24" t="s">
        <v>130</v>
      </c>
      <c r="N24" t="s">
        <v>131</v>
      </c>
      <c r="O24" t="s">
        <v>165</v>
      </c>
      <c r="P24" s="36">
        <v>6494</v>
      </c>
      <c r="Q24" s="36">
        <v>6511</v>
      </c>
      <c r="R24">
        <v>-17</v>
      </c>
      <c r="S24">
        <v>13.1</v>
      </c>
      <c r="T24" s="36">
        <v>17561</v>
      </c>
      <c r="U24" s="37">
        <v>-1E-3</v>
      </c>
    </row>
    <row r="25" spans="1:21" x14ac:dyDescent="0.25">
      <c r="A25" s="19">
        <v>45870</v>
      </c>
      <c r="B25" s="138">
        <v>-22</v>
      </c>
      <c r="C25" s="138">
        <v>65</v>
      </c>
    </row>
    <row r="26" spans="1:21" x14ac:dyDescent="0.25">
      <c r="A26" s="19">
        <v>45901</v>
      </c>
      <c r="B26" s="138">
        <v>-18</v>
      </c>
      <c r="C26" s="138">
        <v>121</v>
      </c>
    </row>
    <row r="27" spans="1:21" x14ac:dyDescent="0.25">
      <c r="A27" s="19">
        <v>45931</v>
      </c>
      <c r="B27" s="138">
        <v>-12</v>
      </c>
      <c r="C27" s="138">
        <v>39</v>
      </c>
      <c r="N27" t="s">
        <v>61</v>
      </c>
    </row>
    <row r="28" spans="1:21" x14ac:dyDescent="0.25">
      <c r="A28" s="19">
        <v>45962</v>
      </c>
      <c r="B28" s="138">
        <v>141</v>
      </c>
      <c r="C28" s="138">
        <v>320</v>
      </c>
      <c r="N28" t="s">
        <v>114</v>
      </c>
    </row>
    <row r="29" spans="1:21" x14ac:dyDescent="0.25">
      <c r="A29" s="19">
        <v>45992</v>
      </c>
      <c r="B29" s="138">
        <v>-90</v>
      </c>
      <c r="C29" s="138">
        <v>-1094</v>
      </c>
      <c r="N29" t="s">
        <v>115</v>
      </c>
    </row>
    <row r="30" spans="1:21" x14ac:dyDescent="0.25">
      <c r="A30" s="19">
        <v>46023</v>
      </c>
      <c r="B30" s="138">
        <v>-21</v>
      </c>
      <c r="C30" s="138">
        <v>123</v>
      </c>
      <c r="N30" t="s">
        <v>42</v>
      </c>
    </row>
    <row r="31" spans="1:21" x14ac:dyDescent="0.25">
      <c r="A31" s="19">
        <v>46054</v>
      </c>
      <c r="B31" s="138">
        <v>86</v>
      </c>
      <c r="C31" s="138">
        <v>187</v>
      </c>
      <c r="N31" t="s">
        <v>130</v>
      </c>
    </row>
    <row r="32" spans="1:21" x14ac:dyDescent="0.25">
      <c r="A32" s="19">
        <v>46082</v>
      </c>
      <c r="B32" s="138">
        <v>-33</v>
      </c>
      <c r="C32" s="138">
        <v>-84</v>
      </c>
      <c r="N32" t="s">
        <v>131</v>
      </c>
    </row>
    <row r="33" spans="1:3" x14ac:dyDescent="0.25">
      <c r="A33" s="19">
        <v>46113</v>
      </c>
      <c r="B33" s="138">
        <v>77</v>
      </c>
      <c r="C33" s="138">
        <v>-260</v>
      </c>
    </row>
    <row r="34" spans="1:3" x14ac:dyDescent="0.25">
      <c r="A34" s="19">
        <v>46143</v>
      </c>
      <c r="B34" s="138">
        <v>12</v>
      </c>
      <c r="C34" s="138">
        <v>-285</v>
      </c>
    </row>
  </sheetData>
  <mergeCells count="4">
    <mergeCell ref="A2:D2"/>
    <mergeCell ref="A3:D3"/>
    <mergeCell ref="A11:D11"/>
    <mergeCell ref="A12:D12"/>
  </mergeCell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71D36-3873-4999-9F28-9C0787434FB4}">
  <sheetPr codeName="Planilha7"/>
  <dimension ref="A1:S33"/>
  <sheetViews>
    <sheetView topLeftCell="A10" workbookViewId="0">
      <selection activeCell="C34" sqref="C34"/>
    </sheetView>
  </sheetViews>
  <sheetFormatPr defaultRowHeight="15" x14ac:dyDescent="0.25"/>
  <cols>
    <col min="1" max="1" width="45.7109375" customWidth="1"/>
    <col min="2" max="5" width="9.42578125" customWidth="1"/>
  </cols>
  <sheetData>
    <row r="1" spans="1:19" x14ac:dyDescent="0.25">
      <c r="B1" s="19">
        <v>46143</v>
      </c>
    </row>
    <row r="2" spans="1:19" x14ac:dyDescent="0.25">
      <c r="A2" s="187" t="str">
        <f>"Movimentação do emprego formal no Estado de SP - " &amp; TEXT(B1,"mmmm \d\e aaaa")</f>
        <v>Movimentação do emprego formal no Estado de SP - maio de 2026</v>
      </c>
      <c r="B2" s="188"/>
      <c r="C2" s="188"/>
      <c r="D2" s="191"/>
      <c r="E2" s="3"/>
      <c r="G2" s="25" t="s">
        <v>89</v>
      </c>
      <c r="H2" s="25" cm="1">
        <f t="array" aca="1" ref="H2" ca="1">INDIRECT("B33")-D4</f>
        <v>0</v>
      </c>
      <c r="I2" s="25" cm="1">
        <f t="array" aca="1" ref="I2" ca="1">INDIRECT("c33")-D5</f>
        <v>0</v>
      </c>
    </row>
    <row r="3" spans="1:19" x14ac:dyDescent="0.25">
      <c r="A3" s="102" t="s">
        <v>90</v>
      </c>
      <c r="B3" s="2" t="s">
        <v>1</v>
      </c>
      <c r="C3" s="2" t="s">
        <v>2</v>
      </c>
      <c r="D3" s="91" t="s">
        <v>7</v>
      </c>
      <c r="E3" s="3"/>
    </row>
    <row r="4" spans="1:19" x14ac:dyDescent="0.25">
      <c r="A4" s="99" t="s">
        <v>91</v>
      </c>
      <c r="B4" s="97" cm="1">
        <f t="array" ref="B4:D4">N6:P6</f>
        <v>63</v>
      </c>
      <c r="C4" s="97">
        <v>63</v>
      </c>
      <c r="D4" s="139">
        <v>0</v>
      </c>
      <c r="E4" s="3"/>
      <c r="F4" s="25"/>
      <c r="G4" s="25" t="s">
        <v>156</v>
      </c>
      <c r="H4" s="25"/>
      <c r="I4" s="25"/>
      <c r="J4" s="25"/>
      <c r="K4" s="25"/>
      <c r="L4" s="25"/>
      <c r="M4" s="39"/>
      <c r="N4" s="39"/>
      <c r="O4" s="39"/>
      <c r="P4" s="25"/>
      <c r="Q4" s="39"/>
      <c r="R4" s="39"/>
      <c r="S4" s="163"/>
    </row>
    <row r="5" spans="1:19" x14ac:dyDescent="0.25">
      <c r="A5" s="94" t="s">
        <v>92</v>
      </c>
      <c r="B5" s="95" cm="1">
        <f t="array" ref="B5:D5">M8:O8</f>
        <v>1343</v>
      </c>
      <c r="C5" s="95">
        <v>1367</v>
      </c>
      <c r="D5" s="137">
        <v>-24</v>
      </c>
      <c r="E5" s="3"/>
      <c r="F5" t="s">
        <v>167</v>
      </c>
      <c r="G5" t="s">
        <v>108</v>
      </c>
      <c r="H5" t="s">
        <v>57</v>
      </c>
      <c r="I5" t="s">
        <v>109</v>
      </c>
      <c r="J5" t="s">
        <v>110</v>
      </c>
      <c r="K5" t="s">
        <v>124</v>
      </c>
      <c r="L5" t="s">
        <v>125</v>
      </c>
      <c r="M5" t="s">
        <v>126</v>
      </c>
      <c r="N5" t="s">
        <v>1</v>
      </c>
      <c r="O5" t="s">
        <v>2</v>
      </c>
      <c r="P5" t="s">
        <v>7</v>
      </c>
      <c r="Q5" t="s">
        <v>111</v>
      </c>
      <c r="R5" t="s">
        <v>112</v>
      </c>
      <c r="S5" t="s">
        <v>113</v>
      </c>
    </row>
    <row r="6" spans="1:19" x14ac:dyDescent="0.25">
      <c r="A6" s="96" t="s">
        <v>0</v>
      </c>
      <c r="B6" s="97">
        <f>+B4+B5</f>
        <v>1406</v>
      </c>
      <c r="C6" s="97">
        <f t="shared" ref="C6:D6" si="0">+C4+C5</f>
        <v>1430</v>
      </c>
      <c r="D6" s="139">
        <f t="shared" si="0"/>
        <v>-24</v>
      </c>
      <c r="E6" s="3"/>
      <c r="G6" t="s">
        <v>61</v>
      </c>
      <c r="H6" t="s">
        <v>114</v>
      </c>
      <c r="I6" t="s">
        <v>115</v>
      </c>
      <c r="J6" t="s">
        <v>42</v>
      </c>
      <c r="K6" t="s">
        <v>130</v>
      </c>
      <c r="L6" t="s">
        <v>131</v>
      </c>
      <c r="M6" t="s">
        <v>132</v>
      </c>
      <c r="N6">
        <v>63</v>
      </c>
      <c r="O6">
        <v>63</v>
      </c>
      <c r="P6">
        <v>0</v>
      </c>
      <c r="Q6">
        <v>17.3</v>
      </c>
      <c r="R6" s="36">
        <v>2052</v>
      </c>
      <c r="S6" s="37">
        <v>0</v>
      </c>
    </row>
    <row r="7" spans="1:19" x14ac:dyDescent="0.25">
      <c r="A7" s="81" t="s">
        <v>93</v>
      </c>
      <c r="B7" s="3"/>
      <c r="C7" s="3"/>
      <c r="D7" s="3"/>
      <c r="E7" s="3"/>
      <c r="F7" t="s">
        <v>168</v>
      </c>
      <c r="G7" t="s">
        <v>108</v>
      </c>
      <c r="H7" t="s">
        <v>57</v>
      </c>
      <c r="I7" t="s">
        <v>109</v>
      </c>
      <c r="J7" t="s">
        <v>110</v>
      </c>
      <c r="K7" t="s">
        <v>124</v>
      </c>
      <c r="L7" t="s">
        <v>125</v>
      </c>
      <c r="M7" t="s">
        <v>1</v>
      </c>
      <c r="N7" t="s">
        <v>2</v>
      </c>
      <c r="O7" t="s">
        <v>7</v>
      </c>
      <c r="P7" t="s">
        <v>111</v>
      </c>
      <c r="Q7" t="s">
        <v>112</v>
      </c>
      <c r="R7" t="s">
        <v>113</v>
      </c>
    </row>
    <row r="8" spans="1:19" x14ac:dyDescent="0.25">
      <c r="G8" t="s">
        <v>61</v>
      </c>
      <c r="H8" t="s">
        <v>114</v>
      </c>
      <c r="I8" t="s">
        <v>115</v>
      </c>
      <c r="J8" t="s">
        <v>42</v>
      </c>
      <c r="K8" t="s">
        <v>140</v>
      </c>
      <c r="L8" t="s">
        <v>146</v>
      </c>
      <c r="M8" s="36">
        <v>1343</v>
      </c>
      <c r="N8" s="36">
        <v>1367</v>
      </c>
      <c r="O8">
        <v>-24</v>
      </c>
      <c r="P8">
        <v>14.5</v>
      </c>
      <c r="Q8" s="36">
        <v>24329</v>
      </c>
      <c r="R8" s="37">
        <v>-1E-3</v>
      </c>
    </row>
    <row r="9" spans="1:19" x14ac:dyDescent="0.25">
      <c r="F9" s="25"/>
      <c r="G9" s="25" t="s">
        <v>166</v>
      </c>
      <c r="H9" s="25"/>
      <c r="I9" s="25"/>
      <c r="J9" s="25"/>
      <c r="K9" s="25"/>
      <c r="L9" s="25"/>
      <c r="M9" s="25"/>
      <c r="N9" s="25" t="s">
        <v>114</v>
      </c>
      <c r="O9" s="25"/>
      <c r="P9" s="25"/>
      <c r="Q9" s="25"/>
      <c r="R9" s="25"/>
      <c r="S9" s="163"/>
    </row>
    <row r="10" spans="1:19" x14ac:dyDescent="0.25">
      <c r="A10" s="187" t="str">
        <f>"Movimentação do emprego formal no Estado de SP -acumulado em " &amp; TEXT(B1,"aaaa")</f>
        <v>Movimentação do emprego formal no Estado de SP -acumulado em 2026</v>
      </c>
      <c r="B10" s="188"/>
      <c r="C10" s="188"/>
      <c r="D10" s="188"/>
      <c r="E10" s="191"/>
      <c r="F10" t="s">
        <v>167</v>
      </c>
      <c r="G10" t="s">
        <v>108</v>
      </c>
      <c r="H10" t="s">
        <v>57</v>
      </c>
      <c r="I10" t="s">
        <v>109</v>
      </c>
      <c r="J10" t="s">
        <v>110</v>
      </c>
      <c r="K10" t="s">
        <v>124</v>
      </c>
      <c r="L10" t="s">
        <v>125</v>
      </c>
      <c r="M10" s="36" t="s">
        <v>126</v>
      </c>
      <c r="N10" t="s">
        <v>1</v>
      </c>
      <c r="O10" t="s">
        <v>2</v>
      </c>
      <c r="P10" t="s">
        <v>7</v>
      </c>
      <c r="Q10" s="36" t="s">
        <v>111</v>
      </c>
      <c r="R10" s="37" t="s">
        <v>112</v>
      </c>
      <c r="S10" s="37" t="s">
        <v>113</v>
      </c>
    </row>
    <row r="11" spans="1:19" x14ac:dyDescent="0.25">
      <c r="A11" s="102" t="s">
        <v>90</v>
      </c>
      <c r="B11" s="2" t="s">
        <v>1</v>
      </c>
      <c r="C11" s="2" t="s">
        <v>2</v>
      </c>
      <c r="D11" s="2" t="s">
        <v>7</v>
      </c>
      <c r="E11" s="91" t="s">
        <v>4</v>
      </c>
      <c r="G11" t="s">
        <v>61</v>
      </c>
      <c r="H11" t="s">
        <v>114</v>
      </c>
      <c r="I11" t="s">
        <v>115</v>
      </c>
      <c r="J11" t="s">
        <v>42</v>
      </c>
      <c r="K11" t="s">
        <v>130</v>
      </c>
      <c r="L11" t="s">
        <v>131</v>
      </c>
      <c r="M11" s="36" t="s">
        <v>132</v>
      </c>
      <c r="N11" s="36">
        <v>387</v>
      </c>
      <c r="O11" s="36">
        <v>438</v>
      </c>
      <c r="P11">
        <v>-51</v>
      </c>
      <c r="Q11" s="36">
        <v>25.3</v>
      </c>
      <c r="R11" s="36">
        <v>2052</v>
      </c>
      <c r="S11" s="37">
        <v>-2.4299999999999999E-2</v>
      </c>
    </row>
    <row r="12" spans="1:19" x14ac:dyDescent="0.25">
      <c r="A12" s="99" t="s">
        <v>91</v>
      </c>
      <c r="B12" s="97" cm="1">
        <f t="array" ref="B12:D12">N11:P11</f>
        <v>387</v>
      </c>
      <c r="C12" s="97">
        <v>438</v>
      </c>
      <c r="D12" s="139">
        <v>-51</v>
      </c>
      <c r="E12" s="136">
        <f>R11</f>
        <v>2052</v>
      </c>
      <c r="F12" t="s">
        <v>168</v>
      </c>
      <c r="G12" t="s">
        <v>108</v>
      </c>
      <c r="H12" t="s">
        <v>57</v>
      </c>
      <c r="I12" t="s">
        <v>109</v>
      </c>
      <c r="J12" t="s">
        <v>110</v>
      </c>
      <c r="K12" t="s">
        <v>124</v>
      </c>
      <c r="L12" t="s">
        <v>125</v>
      </c>
      <c r="M12" s="36" t="s">
        <v>1</v>
      </c>
      <c r="N12" s="36" t="s">
        <v>2</v>
      </c>
      <c r="O12" t="s">
        <v>7</v>
      </c>
      <c r="P12" t="s">
        <v>111</v>
      </c>
      <c r="Q12" s="36" t="s">
        <v>112</v>
      </c>
      <c r="R12" s="36" t="s">
        <v>113</v>
      </c>
      <c r="S12" s="37"/>
    </row>
    <row r="13" spans="1:19" x14ac:dyDescent="0.25">
      <c r="A13" s="94" t="s">
        <v>92</v>
      </c>
      <c r="B13" s="95" cm="1">
        <f t="array" ref="B13:D13">M13:O13</f>
        <v>1343</v>
      </c>
      <c r="C13" s="95">
        <v>1367</v>
      </c>
      <c r="D13" s="137">
        <v>-24</v>
      </c>
      <c r="E13" s="137">
        <f>Q13</f>
        <v>24329</v>
      </c>
      <c r="G13" t="s">
        <v>61</v>
      </c>
      <c r="H13" t="s">
        <v>114</v>
      </c>
      <c r="I13" t="s">
        <v>115</v>
      </c>
      <c r="J13" t="s">
        <v>42</v>
      </c>
      <c r="K13" t="s">
        <v>140</v>
      </c>
      <c r="L13" t="s">
        <v>146</v>
      </c>
      <c r="M13" s="36">
        <v>1343</v>
      </c>
      <c r="N13" s="36">
        <v>1367</v>
      </c>
      <c r="O13">
        <v>-24</v>
      </c>
      <c r="P13">
        <v>14.5</v>
      </c>
      <c r="Q13" s="36">
        <v>24329</v>
      </c>
      <c r="R13" s="37">
        <v>-1E-3</v>
      </c>
      <c r="S13" s="37"/>
    </row>
    <row r="14" spans="1:19" x14ac:dyDescent="0.25">
      <c r="A14" s="96" t="s">
        <v>0</v>
      </c>
      <c r="B14" s="97">
        <f>+B12+B13</f>
        <v>1730</v>
      </c>
      <c r="C14" s="97">
        <f>+C12+C13</f>
        <v>1805</v>
      </c>
      <c r="D14" s="97">
        <f t="shared" ref="D14" si="1">+D12+D13</f>
        <v>-75</v>
      </c>
      <c r="E14" s="139">
        <f>SUM(E12:E13)</f>
        <v>26381</v>
      </c>
      <c r="G14" s="36"/>
    </row>
    <row r="15" spans="1:19" x14ac:dyDescent="0.25">
      <c r="A15" s="81" t="s">
        <v>93</v>
      </c>
      <c r="B15" s="3"/>
      <c r="C15" s="3"/>
      <c r="D15" s="3"/>
      <c r="E15" s="3"/>
    </row>
    <row r="18" spans="1:3" x14ac:dyDescent="0.25">
      <c r="B18" t="s">
        <v>94</v>
      </c>
    </row>
    <row r="19" spans="1:3" x14ac:dyDescent="0.25">
      <c r="B19" t="s">
        <v>91</v>
      </c>
      <c r="C19" s="24" t="s">
        <v>92</v>
      </c>
    </row>
    <row r="20" spans="1:3" x14ac:dyDescent="0.25">
      <c r="A20" s="19"/>
    </row>
    <row r="21" spans="1:3" x14ac:dyDescent="0.25">
      <c r="A21" s="19">
        <v>45778</v>
      </c>
      <c r="B21" s="42">
        <v>23</v>
      </c>
      <c r="C21" s="42">
        <v>-71</v>
      </c>
    </row>
    <row r="22" spans="1:3" x14ac:dyDescent="0.25">
      <c r="A22" s="19">
        <v>45809</v>
      </c>
      <c r="B22">
        <v>13</v>
      </c>
      <c r="C22">
        <v>61</v>
      </c>
    </row>
    <row r="23" spans="1:3" x14ac:dyDescent="0.25">
      <c r="A23" s="19">
        <v>45839</v>
      </c>
      <c r="B23">
        <v>23</v>
      </c>
      <c r="C23">
        <v>14</v>
      </c>
    </row>
    <row r="24" spans="1:3" x14ac:dyDescent="0.25">
      <c r="A24" s="19">
        <v>45870</v>
      </c>
      <c r="B24">
        <v>3</v>
      </c>
      <c r="C24">
        <v>15</v>
      </c>
    </row>
    <row r="25" spans="1:3" x14ac:dyDescent="0.25">
      <c r="A25" s="19">
        <v>45901</v>
      </c>
      <c r="B25">
        <v>21</v>
      </c>
      <c r="C25">
        <v>-31</v>
      </c>
    </row>
    <row r="26" spans="1:3" x14ac:dyDescent="0.25">
      <c r="A26" s="19">
        <v>45931</v>
      </c>
      <c r="B26">
        <v>18</v>
      </c>
      <c r="C26">
        <v>12</v>
      </c>
    </row>
    <row r="27" spans="1:3" x14ac:dyDescent="0.25">
      <c r="A27" s="19">
        <v>45962</v>
      </c>
      <c r="B27">
        <v>-7</v>
      </c>
      <c r="C27">
        <v>98</v>
      </c>
    </row>
    <row r="28" spans="1:3" x14ac:dyDescent="0.25">
      <c r="A28" s="19">
        <v>45992</v>
      </c>
      <c r="B28">
        <v>-45</v>
      </c>
      <c r="C28">
        <v>-198</v>
      </c>
    </row>
    <row r="29" spans="1:3" x14ac:dyDescent="0.25">
      <c r="A29" s="19">
        <v>46023</v>
      </c>
      <c r="B29">
        <v>-11</v>
      </c>
      <c r="C29">
        <v>-68</v>
      </c>
    </row>
    <row r="30" spans="1:3" x14ac:dyDescent="0.25">
      <c r="A30" s="19">
        <v>46054</v>
      </c>
      <c r="B30">
        <v>17</v>
      </c>
      <c r="C30">
        <v>17</v>
      </c>
    </row>
    <row r="31" spans="1:3" x14ac:dyDescent="0.25">
      <c r="A31" s="19">
        <v>46082</v>
      </c>
      <c r="B31">
        <v>-27</v>
      </c>
      <c r="C31">
        <v>33</v>
      </c>
    </row>
    <row r="32" spans="1:3" x14ac:dyDescent="0.25">
      <c r="A32" s="19">
        <v>46113</v>
      </c>
      <c r="B32">
        <v>-28</v>
      </c>
      <c r="C32">
        <v>31</v>
      </c>
    </row>
    <row r="33" spans="1:3" x14ac:dyDescent="0.25">
      <c r="A33" s="19">
        <v>46143</v>
      </c>
      <c r="B33">
        <v>0</v>
      </c>
      <c r="C33">
        <v>-24</v>
      </c>
    </row>
  </sheetData>
  <mergeCells count="2">
    <mergeCell ref="A10:E10"/>
    <mergeCell ref="A2:D2"/>
  </mergeCell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445C-FBFB-4CD1-AA64-407FAA2C6C6F}">
  <sheetPr codeName="Planilha8"/>
  <dimension ref="A1:AA34"/>
  <sheetViews>
    <sheetView topLeftCell="A10" zoomScaleNormal="100" workbookViewId="0">
      <selection activeCell="A2" sqref="A2:D2"/>
    </sheetView>
  </sheetViews>
  <sheetFormatPr defaultRowHeight="15" x14ac:dyDescent="0.25"/>
  <cols>
    <col min="1" max="1" width="35.28515625" customWidth="1"/>
    <col min="2" max="2" width="11.28515625" bestFit="1" customWidth="1"/>
    <col min="14" max="15" width="7.42578125" customWidth="1"/>
  </cols>
  <sheetData>
    <row r="1" spans="1:27" x14ac:dyDescent="0.25">
      <c r="B1" s="19">
        <v>46143</v>
      </c>
      <c r="E1" s="25" t="s">
        <v>89</v>
      </c>
      <c r="F1" s="39" cm="1">
        <f t="array" aca="1" ref="F1" ca="1">INDIRECT("B34")-D5</f>
        <v>0</v>
      </c>
    </row>
    <row r="2" spans="1:27" x14ac:dyDescent="0.25">
      <c r="A2" s="187" t="s">
        <v>105</v>
      </c>
      <c r="B2" s="188"/>
      <c r="C2" s="188"/>
      <c r="D2" s="191"/>
      <c r="P2" t="s">
        <v>61</v>
      </c>
    </row>
    <row r="3" spans="1:27" x14ac:dyDescent="0.25">
      <c r="A3" s="184" t="s">
        <v>95</v>
      </c>
      <c r="B3" s="185"/>
      <c r="C3" s="185"/>
      <c r="D3" s="193"/>
      <c r="F3" s="192" t="s">
        <v>102</v>
      </c>
      <c r="G3" s="192"/>
      <c r="H3" s="192"/>
      <c r="I3" s="192"/>
      <c r="K3" s="192" t="s">
        <v>103</v>
      </c>
      <c r="L3" s="192"/>
      <c r="M3" s="192"/>
      <c r="N3" s="192"/>
      <c r="P3" t="s">
        <v>114</v>
      </c>
    </row>
    <row r="4" spans="1:27" x14ac:dyDescent="0.25">
      <c r="A4" s="90" t="s">
        <v>3</v>
      </c>
      <c r="B4" s="2" t="s">
        <v>1</v>
      </c>
      <c r="C4" s="2" t="s">
        <v>2</v>
      </c>
      <c r="D4" s="91" t="s">
        <v>7</v>
      </c>
      <c r="F4" s="45" t="s">
        <v>171</v>
      </c>
      <c r="G4" s="45" t="s">
        <v>98</v>
      </c>
      <c r="H4" s="45" t="s">
        <v>107</v>
      </c>
      <c r="I4" s="45" t="s">
        <v>101</v>
      </c>
      <c r="K4" s="45"/>
      <c r="L4" s="45" t="s">
        <v>98</v>
      </c>
      <c r="M4" s="45" t="s">
        <v>107</v>
      </c>
      <c r="N4" s="45" t="s">
        <v>101</v>
      </c>
      <c r="P4" t="s">
        <v>115</v>
      </c>
    </row>
    <row r="5" spans="1:27" x14ac:dyDescent="0.25">
      <c r="A5" s="99">
        <f>B1</f>
        <v>46143</v>
      </c>
      <c r="B5" s="100" cm="1">
        <f t="array" ref="B5:D5">M13:O13</f>
        <v>530</v>
      </c>
      <c r="C5" s="100">
        <v>455</v>
      </c>
      <c r="D5" s="93">
        <v>75</v>
      </c>
      <c r="F5" s="44" t="s">
        <v>100</v>
      </c>
      <c r="G5" s="45">
        <v>5588</v>
      </c>
      <c r="H5" s="45">
        <v>5480</v>
      </c>
      <c r="I5" s="45">
        <v>108</v>
      </c>
      <c r="K5" s="44" t="s">
        <v>100</v>
      </c>
      <c r="L5" s="45">
        <v>14430</v>
      </c>
      <c r="M5" s="45">
        <v>13961</v>
      </c>
      <c r="N5" s="45">
        <v>469</v>
      </c>
      <c r="P5" t="s">
        <v>66</v>
      </c>
    </row>
    <row r="6" spans="1:27" x14ac:dyDescent="0.25">
      <c r="A6" s="94" t="s">
        <v>43</v>
      </c>
      <c r="B6" s="8" cm="1">
        <f t="array" ref="B6:D6">M16:O16</f>
        <v>2884</v>
      </c>
      <c r="C6" s="8">
        <v>2613</v>
      </c>
      <c r="D6" s="120">
        <v>271</v>
      </c>
      <c r="F6" s="44" t="s">
        <v>150</v>
      </c>
      <c r="G6" s="45">
        <v>6116</v>
      </c>
      <c r="H6" s="45">
        <v>5749</v>
      </c>
      <c r="I6" s="45">
        <v>367</v>
      </c>
      <c r="K6" s="44" t="s">
        <v>150</v>
      </c>
      <c r="L6" s="45">
        <v>15368</v>
      </c>
      <c r="M6" s="45">
        <v>14594</v>
      </c>
      <c r="N6" s="45">
        <v>774</v>
      </c>
      <c r="P6" t="s">
        <v>133</v>
      </c>
    </row>
    <row r="7" spans="1:27" x14ac:dyDescent="0.25">
      <c r="A7" s="96" t="s">
        <v>96</v>
      </c>
      <c r="B7" s="101" cm="1">
        <f t="array" ref="B7:D7">M16:O16+M19:O19</f>
        <v>6112</v>
      </c>
      <c r="C7" s="101">
        <v>5844</v>
      </c>
      <c r="D7" s="93">
        <v>268</v>
      </c>
      <c r="F7" s="44" t="s">
        <v>106</v>
      </c>
      <c r="G7" s="164" cm="1">
        <f t="array" ref="G7:I7">B7:D7</f>
        <v>6112</v>
      </c>
      <c r="H7" s="45">
        <v>5844</v>
      </c>
      <c r="I7" s="45">
        <v>268</v>
      </c>
      <c r="K7" s="44" t="s">
        <v>106</v>
      </c>
      <c r="L7" s="164" cm="1">
        <f t="array" ref="L7:N7">B16:D16</f>
        <v>15180</v>
      </c>
      <c r="M7" s="45">
        <v>14779</v>
      </c>
      <c r="N7" s="45">
        <v>401</v>
      </c>
      <c r="P7" t="s">
        <v>134</v>
      </c>
    </row>
    <row r="8" spans="1:27" x14ac:dyDescent="0.25">
      <c r="A8" s="81" t="s">
        <v>16</v>
      </c>
      <c r="B8" s="3"/>
      <c r="C8" s="3"/>
      <c r="D8" s="3"/>
      <c r="P8" t="s">
        <v>95</v>
      </c>
    </row>
    <row r="9" spans="1:27" x14ac:dyDescent="0.25">
      <c r="A9" s="81" t="s">
        <v>5</v>
      </c>
      <c r="B9" s="3"/>
      <c r="C9" s="3"/>
      <c r="D9" s="3"/>
    </row>
    <row r="10" spans="1:27" x14ac:dyDescent="0.25">
      <c r="A10" s="3"/>
      <c r="B10" s="3"/>
      <c r="C10" s="3"/>
      <c r="D10" s="3"/>
      <c r="F10" t="s">
        <v>169</v>
      </c>
      <c r="S10" s="37"/>
    </row>
    <row r="11" spans="1:27" x14ac:dyDescent="0.25">
      <c r="A11" s="187" t="s">
        <v>104</v>
      </c>
      <c r="B11" s="188"/>
      <c r="C11" s="188"/>
      <c r="D11" s="191"/>
      <c r="F11" t="s">
        <v>145</v>
      </c>
      <c r="S11" s="37"/>
    </row>
    <row r="12" spans="1:27" x14ac:dyDescent="0.25">
      <c r="A12" s="184" t="s">
        <v>95</v>
      </c>
      <c r="B12" s="185"/>
      <c r="C12" s="185"/>
      <c r="D12" s="193"/>
      <c r="F12" t="s">
        <v>108</v>
      </c>
      <c r="G12" t="s">
        <v>57</v>
      </c>
      <c r="H12" t="s">
        <v>109</v>
      </c>
      <c r="I12" t="s">
        <v>110</v>
      </c>
      <c r="J12" t="s">
        <v>124</v>
      </c>
      <c r="K12" t="s">
        <v>125</v>
      </c>
      <c r="L12" t="s">
        <v>126</v>
      </c>
      <c r="M12" t="s">
        <v>1</v>
      </c>
      <c r="N12" s="36" t="s">
        <v>2</v>
      </c>
      <c r="O12" s="36" t="s">
        <v>7</v>
      </c>
      <c r="P12" t="s">
        <v>111</v>
      </c>
      <c r="Q12" t="s">
        <v>112</v>
      </c>
      <c r="R12" s="36" t="s">
        <v>113</v>
      </c>
      <c r="S12" s="37"/>
    </row>
    <row r="13" spans="1:27" x14ac:dyDescent="0.25">
      <c r="A13" s="90" t="s">
        <v>3</v>
      </c>
      <c r="B13" s="2" t="s">
        <v>1</v>
      </c>
      <c r="C13" s="2" t="s">
        <v>2</v>
      </c>
      <c r="D13" s="91" t="s">
        <v>7</v>
      </c>
      <c r="F13" t="s">
        <v>61</v>
      </c>
      <c r="G13" t="s">
        <v>114</v>
      </c>
      <c r="H13" t="s">
        <v>115</v>
      </c>
      <c r="I13" t="s">
        <v>66</v>
      </c>
      <c r="J13" t="s">
        <v>133</v>
      </c>
      <c r="K13" t="s">
        <v>134</v>
      </c>
      <c r="L13" t="s">
        <v>95</v>
      </c>
      <c r="M13" s="36">
        <v>530</v>
      </c>
      <c r="N13" s="36">
        <v>455</v>
      </c>
      <c r="O13" s="36">
        <v>75</v>
      </c>
      <c r="P13" s="36">
        <v>20.8</v>
      </c>
      <c r="Q13" s="36">
        <v>12958</v>
      </c>
      <c r="R13" s="36">
        <v>5.7999999999999996E-3</v>
      </c>
    </row>
    <row r="14" spans="1:27" x14ac:dyDescent="0.25">
      <c r="A14" s="99">
        <f>B1</f>
        <v>46143</v>
      </c>
      <c r="B14" s="100" cm="1">
        <f t="array" ref="B14:D14">M26:O26</f>
        <v>1350</v>
      </c>
      <c r="C14" s="100">
        <v>1164</v>
      </c>
      <c r="D14" s="93">
        <v>186</v>
      </c>
      <c r="F14" t="s">
        <v>179</v>
      </c>
      <c r="N14" s="36"/>
      <c r="O14" s="36"/>
      <c r="R14" s="36"/>
      <c r="V14" s="36"/>
      <c r="W14" s="36"/>
      <c r="Z14" s="36"/>
      <c r="AA14" s="37"/>
    </row>
    <row r="15" spans="1:27" x14ac:dyDescent="0.25">
      <c r="A15" s="94" t="s">
        <v>43</v>
      </c>
      <c r="B15" s="8" cm="1">
        <f t="array" ref="B15:D15">M29:O29</f>
        <v>7050</v>
      </c>
      <c r="C15" s="8">
        <v>6405</v>
      </c>
      <c r="D15" s="120">
        <v>645</v>
      </c>
      <c r="F15" t="s">
        <v>108</v>
      </c>
      <c r="G15" t="s">
        <v>57</v>
      </c>
      <c r="H15" t="s">
        <v>109</v>
      </c>
      <c r="I15" t="s">
        <v>110</v>
      </c>
      <c r="J15" t="s">
        <v>124</v>
      </c>
      <c r="K15" t="s">
        <v>125</v>
      </c>
      <c r="L15" t="s">
        <v>126</v>
      </c>
      <c r="M15" s="36" t="s">
        <v>1</v>
      </c>
      <c r="N15" s="36" t="s">
        <v>2</v>
      </c>
      <c r="O15" s="36" t="s">
        <v>7</v>
      </c>
      <c r="P15" t="s">
        <v>111</v>
      </c>
      <c r="Q15" s="36" t="s">
        <v>112</v>
      </c>
      <c r="R15" s="37" t="s">
        <v>113</v>
      </c>
    </row>
    <row r="16" spans="1:27" x14ac:dyDescent="0.25">
      <c r="A16" s="96" t="s">
        <v>96</v>
      </c>
      <c r="B16" s="101" cm="1">
        <f t="array" ref="B16:D16">M29:O29+M32:O32</f>
        <v>15180</v>
      </c>
      <c r="C16" s="101">
        <v>14779</v>
      </c>
      <c r="D16" s="93">
        <v>401</v>
      </c>
      <c r="F16" t="s">
        <v>61</v>
      </c>
      <c r="G16" t="s">
        <v>114</v>
      </c>
      <c r="H16" t="s">
        <v>115</v>
      </c>
      <c r="I16" t="s">
        <v>66</v>
      </c>
      <c r="J16" t="s">
        <v>133</v>
      </c>
      <c r="K16" t="s">
        <v>134</v>
      </c>
      <c r="L16" t="s">
        <v>95</v>
      </c>
      <c r="M16" s="36">
        <v>2884</v>
      </c>
      <c r="N16" s="36">
        <v>2613</v>
      </c>
      <c r="O16">
        <v>271</v>
      </c>
      <c r="P16">
        <v>19.7</v>
      </c>
      <c r="Q16" s="36">
        <v>12958</v>
      </c>
      <c r="R16" s="37">
        <v>2.1399999999999999E-2</v>
      </c>
    </row>
    <row r="17" spans="1:18" x14ac:dyDescent="0.25">
      <c r="A17" s="81" t="s">
        <v>16</v>
      </c>
      <c r="B17" s="3"/>
      <c r="C17" s="3"/>
      <c r="D17" s="3"/>
      <c r="F17" t="s">
        <v>180</v>
      </c>
    </row>
    <row r="18" spans="1:18" x14ac:dyDescent="0.25">
      <c r="A18" s="81" t="s">
        <v>5</v>
      </c>
      <c r="B18" s="3"/>
      <c r="C18" s="3"/>
      <c r="D18" s="3"/>
      <c r="F18" t="s">
        <v>108</v>
      </c>
      <c r="G18" t="s">
        <v>57</v>
      </c>
      <c r="H18" t="s">
        <v>109</v>
      </c>
      <c r="I18" t="s">
        <v>110</v>
      </c>
      <c r="J18" t="s">
        <v>124</v>
      </c>
      <c r="K18" t="s">
        <v>125</v>
      </c>
      <c r="L18" t="s">
        <v>126</v>
      </c>
      <c r="M18" t="s">
        <v>1</v>
      </c>
      <c r="N18" t="s">
        <v>2</v>
      </c>
      <c r="O18" t="s">
        <v>7</v>
      </c>
      <c r="P18" t="s">
        <v>111</v>
      </c>
      <c r="Q18" t="s">
        <v>112</v>
      </c>
      <c r="R18" t="s">
        <v>113</v>
      </c>
    </row>
    <row r="19" spans="1:18" x14ac:dyDescent="0.25">
      <c r="A19" s="3"/>
      <c r="B19" s="3"/>
      <c r="C19" s="3"/>
      <c r="D19" s="3"/>
      <c r="F19" t="s">
        <v>61</v>
      </c>
      <c r="G19" t="s">
        <v>114</v>
      </c>
      <c r="H19" t="s">
        <v>115</v>
      </c>
      <c r="I19" t="s">
        <v>66</v>
      </c>
      <c r="J19" t="s">
        <v>133</v>
      </c>
      <c r="K19" t="s">
        <v>134</v>
      </c>
      <c r="L19" t="s">
        <v>95</v>
      </c>
      <c r="M19" s="36">
        <v>3228</v>
      </c>
      <c r="N19" s="36">
        <v>3231</v>
      </c>
      <c r="O19">
        <v>-3</v>
      </c>
      <c r="P19">
        <v>20.2</v>
      </c>
      <c r="Q19" s="36">
        <v>12687</v>
      </c>
      <c r="R19" s="37">
        <v>-2.0000000000000001E-4</v>
      </c>
    </row>
    <row r="20" spans="1:18" x14ac:dyDescent="0.25">
      <c r="F20" t="s">
        <v>61</v>
      </c>
    </row>
    <row r="21" spans="1:18" x14ac:dyDescent="0.25">
      <c r="B21" t="s">
        <v>97</v>
      </c>
    </row>
    <row r="22" spans="1:18" x14ac:dyDescent="0.25">
      <c r="A22" s="19">
        <v>45778</v>
      </c>
      <c r="B22">
        <v>-28</v>
      </c>
    </row>
    <row r="23" spans="1:18" x14ac:dyDescent="0.25">
      <c r="A23" s="19">
        <v>45809</v>
      </c>
      <c r="B23" s="36">
        <v>42</v>
      </c>
      <c r="F23" t="s">
        <v>103</v>
      </c>
    </row>
    <row r="24" spans="1:18" x14ac:dyDescent="0.25">
      <c r="A24" s="19">
        <v>45839</v>
      </c>
      <c r="B24">
        <v>53</v>
      </c>
      <c r="F24" t="s">
        <v>156</v>
      </c>
    </row>
    <row r="25" spans="1:18" x14ac:dyDescent="0.25">
      <c r="A25" s="19">
        <v>45870</v>
      </c>
      <c r="B25" s="36">
        <v>16</v>
      </c>
      <c r="F25" t="s">
        <v>108</v>
      </c>
      <c r="G25" t="s">
        <v>57</v>
      </c>
      <c r="H25" t="s">
        <v>109</v>
      </c>
      <c r="I25" t="s">
        <v>110</v>
      </c>
      <c r="J25" t="s">
        <v>124</v>
      </c>
      <c r="K25" t="s">
        <v>125</v>
      </c>
      <c r="L25" t="s">
        <v>126</v>
      </c>
      <c r="M25" t="s">
        <v>1</v>
      </c>
      <c r="N25" t="s">
        <v>2</v>
      </c>
      <c r="O25" t="s">
        <v>7</v>
      </c>
      <c r="P25" t="s">
        <v>111</v>
      </c>
      <c r="Q25" t="s">
        <v>112</v>
      </c>
      <c r="R25" t="s">
        <v>113</v>
      </c>
    </row>
    <row r="26" spans="1:18" x14ac:dyDescent="0.25">
      <c r="A26" s="19">
        <v>45901</v>
      </c>
      <c r="B26" s="36">
        <v>60</v>
      </c>
      <c r="F26" t="s">
        <v>61</v>
      </c>
      <c r="G26" t="s">
        <v>114</v>
      </c>
      <c r="H26" t="s">
        <v>115</v>
      </c>
      <c r="I26" t="s">
        <v>66</v>
      </c>
      <c r="J26" t="s">
        <v>133</v>
      </c>
      <c r="K26" t="s">
        <v>134</v>
      </c>
      <c r="L26" t="s">
        <v>95</v>
      </c>
      <c r="M26" s="36">
        <v>1350</v>
      </c>
      <c r="N26" s="36">
        <v>1164</v>
      </c>
      <c r="O26">
        <v>186</v>
      </c>
      <c r="P26">
        <v>19.5</v>
      </c>
      <c r="Q26" s="36">
        <v>30712</v>
      </c>
      <c r="R26" s="37">
        <v>6.1000000000000004E-3</v>
      </c>
    </row>
    <row r="27" spans="1:18" x14ac:dyDescent="0.25">
      <c r="A27" s="19">
        <v>45931</v>
      </c>
      <c r="B27">
        <v>-8</v>
      </c>
      <c r="F27" t="s">
        <v>170</v>
      </c>
    </row>
    <row r="28" spans="1:18" x14ac:dyDescent="0.25">
      <c r="A28" s="19">
        <v>45962</v>
      </c>
      <c r="B28" s="36">
        <v>-1</v>
      </c>
      <c r="F28" t="s">
        <v>108</v>
      </c>
      <c r="G28" t="s">
        <v>57</v>
      </c>
      <c r="H28" t="s">
        <v>109</v>
      </c>
      <c r="I28" t="s">
        <v>110</v>
      </c>
      <c r="J28" t="s">
        <v>124</v>
      </c>
      <c r="K28" t="s">
        <v>125</v>
      </c>
      <c r="L28" t="s">
        <v>126</v>
      </c>
      <c r="M28" t="s">
        <v>1</v>
      </c>
      <c r="N28" t="s">
        <v>2</v>
      </c>
      <c r="O28" t="s">
        <v>7</v>
      </c>
      <c r="P28" t="s">
        <v>111</v>
      </c>
      <c r="Q28" t="s">
        <v>112</v>
      </c>
      <c r="R28" t="s">
        <v>113</v>
      </c>
    </row>
    <row r="29" spans="1:18" x14ac:dyDescent="0.25">
      <c r="A29" s="19">
        <v>45992</v>
      </c>
      <c r="B29" s="36">
        <v>-165</v>
      </c>
      <c r="F29" t="s">
        <v>61</v>
      </c>
      <c r="G29" t="s">
        <v>114</v>
      </c>
      <c r="H29" t="s">
        <v>115</v>
      </c>
      <c r="I29" t="s">
        <v>66</v>
      </c>
      <c r="J29" t="s">
        <v>133</v>
      </c>
      <c r="K29" t="s">
        <v>134</v>
      </c>
      <c r="L29" t="s">
        <v>95</v>
      </c>
      <c r="M29" s="36">
        <v>7050</v>
      </c>
      <c r="N29" s="36">
        <v>6405</v>
      </c>
      <c r="O29">
        <v>645</v>
      </c>
      <c r="P29">
        <v>19.100000000000001</v>
      </c>
      <c r="Q29" s="36">
        <v>30712</v>
      </c>
      <c r="R29" s="37">
        <v>2.1499999999999998E-2</v>
      </c>
    </row>
    <row r="30" spans="1:18" x14ac:dyDescent="0.25">
      <c r="A30" s="19">
        <v>46023</v>
      </c>
      <c r="B30" s="36">
        <v>48</v>
      </c>
      <c r="F30" t="s">
        <v>158</v>
      </c>
    </row>
    <row r="31" spans="1:18" x14ac:dyDescent="0.25">
      <c r="A31" s="19">
        <v>46054</v>
      </c>
      <c r="B31" s="36">
        <v>99</v>
      </c>
      <c r="F31" t="s">
        <v>108</v>
      </c>
      <c r="G31" t="s">
        <v>57</v>
      </c>
      <c r="H31" t="s">
        <v>109</v>
      </c>
      <c r="I31" t="s">
        <v>110</v>
      </c>
      <c r="J31" t="s">
        <v>124</v>
      </c>
      <c r="K31" t="s">
        <v>125</v>
      </c>
      <c r="L31" t="s">
        <v>126</v>
      </c>
      <c r="M31" t="s">
        <v>1</v>
      </c>
      <c r="N31" t="s">
        <v>2</v>
      </c>
      <c r="O31" t="s">
        <v>7</v>
      </c>
      <c r="P31" t="s">
        <v>111</v>
      </c>
      <c r="Q31" t="s">
        <v>112</v>
      </c>
      <c r="R31" t="s">
        <v>113</v>
      </c>
    </row>
    <row r="32" spans="1:18" x14ac:dyDescent="0.25">
      <c r="A32" s="19">
        <v>46082</v>
      </c>
      <c r="B32" s="36">
        <v>45</v>
      </c>
      <c r="F32" t="s">
        <v>61</v>
      </c>
      <c r="G32" t="s">
        <v>114</v>
      </c>
      <c r="H32" t="s">
        <v>115</v>
      </c>
      <c r="I32" t="s">
        <v>66</v>
      </c>
      <c r="J32" t="s">
        <v>133</v>
      </c>
      <c r="K32" t="s">
        <v>134</v>
      </c>
      <c r="L32" t="s">
        <v>95</v>
      </c>
      <c r="M32" s="36">
        <v>8130</v>
      </c>
      <c r="N32" s="36">
        <v>8374</v>
      </c>
      <c r="O32">
        <v>-244</v>
      </c>
      <c r="P32">
        <v>18.8</v>
      </c>
      <c r="Q32" s="36">
        <v>30067</v>
      </c>
      <c r="R32" s="37">
        <v>-8.0000000000000002E-3</v>
      </c>
    </row>
    <row r="33" spans="1:2" x14ac:dyDescent="0.25">
      <c r="A33" s="19">
        <v>46113</v>
      </c>
      <c r="B33" s="36">
        <v>8</v>
      </c>
    </row>
    <row r="34" spans="1:2" x14ac:dyDescent="0.25">
      <c r="A34" s="19">
        <v>46143</v>
      </c>
      <c r="B34" s="36">
        <v>75</v>
      </c>
    </row>
  </sheetData>
  <mergeCells count="6">
    <mergeCell ref="K3:N3"/>
    <mergeCell ref="A2:D2"/>
    <mergeCell ref="A3:D3"/>
    <mergeCell ref="A11:D11"/>
    <mergeCell ref="A12:D12"/>
    <mergeCell ref="F3:I3"/>
  </mergeCells>
  <phoneticPr fontId="19" type="noConversion"/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461AE-1452-4485-B6D4-85E05006A539}">
  <sheetPr codeName="Planilha9"/>
  <dimension ref="A1:S39"/>
  <sheetViews>
    <sheetView topLeftCell="A19" workbookViewId="0">
      <selection activeCell="A2" sqref="A2:D2"/>
    </sheetView>
  </sheetViews>
  <sheetFormatPr defaultRowHeight="15" x14ac:dyDescent="0.25"/>
  <cols>
    <col min="1" max="1" width="53.28515625" bestFit="1" customWidth="1"/>
    <col min="2" max="3" width="9.42578125" bestFit="1" customWidth="1"/>
    <col min="4" max="4" width="9" bestFit="1" customWidth="1"/>
  </cols>
  <sheetData>
    <row r="1" spans="1:19" x14ac:dyDescent="0.25">
      <c r="A1" s="32" t="s">
        <v>45</v>
      </c>
      <c r="B1" s="19">
        <v>46143</v>
      </c>
    </row>
    <row r="2" spans="1:19" x14ac:dyDescent="0.25">
      <c r="A2" s="187" t="s">
        <v>12</v>
      </c>
      <c r="B2" s="188"/>
      <c r="C2" s="188"/>
      <c r="D2" s="191"/>
      <c r="E2" s="32" t="s">
        <v>45</v>
      </c>
    </row>
    <row r="3" spans="1:19" x14ac:dyDescent="0.25">
      <c r="A3" s="184" t="s">
        <v>55</v>
      </c>
      <c r="B3" s="185"/>
      <c r="C3" s="185"/>
      <c r="D3" s="193"/>
      <c r="F3" s="25" t="s">
        <v>89</v>
      </c>
      <c r="G3" s="25" cm="1">
        <f t="array" aca="1" ref="G3" ca="1">INDIRECT("B39")-D7</f>
        <v>0</v>
      </c>
    </row>
    <row r="4" spans="1:19" x14ac:dyDescent="0.25">
      <c r="A4" s="102">
        <f>B1</f>
        <v>46143</v>
      </c>
      <c r="B4" s="2" t="s">
        <v>1</v>
      </c>
      <c r="C4" s="2" t="s">
        <v>2</v>
      </c>
      <c r="D4" s="91" t="s">
        <v>7</v>
      </c>
      <c r="G4" s="2" t="s">
        <v>156</v>
      </c>
    </row>
    <row r="5" spans="1:19" x14ac:dyDescent="0.25">
      <c r="A5" s="99" t="s">
        <v>53</v>
      </c>
      <c r="B5" s="92" cm="1">
        <f t="array" ref="B5:D5">M10:O10</f>
        <v>247</v>
      </c>
      <c r="C5" s="92">
        <v>213</v>
      </c>
      <c r="D5" s="93">
        <v>34</v>
      </c>
      <c r="G5" t="s">
        <v>108</v>
      </c>
      <c r="H5" t="s">
        <v>57</v>
      </c>
      <c r="I5" t="s">
        <v>109</v>
      </c>
      <c r="J5" t="s">
        <v>110</v>
      </c>
      <c r="K5" t="s">
        <v>124</v>
      </c>
      <c r="L5" t="s">
        <v>125</v>
      </c>
      <c r="M5" t="s">
        <v>1</v>
      </c>
      <c r="N5" t="s">
        <v>2</v>
      </c>
      <c r="O5" t="s">
        <v>7</v>
      </c>
      <c r="P5" t="s">
        <v>111</v>
      </c>
      <c r="Q5" t="s">
        <v>112</v>
      </c>
      <c r="R5" t="s">
        <v>113</v>
      </c>
    </row>
    <row r="6" spans="1:19" x14ac:dyDescent="0.25">
      <c r="A6" s="94" t="s">
        <v>54</v>
      </c>
      <c r="B6" s="95" cm="1">
        <f t="array" ref="B6:D6">M7:O7</f>
        <v>250</v>
      </c>
      <c r="C6" s="95">
        <v>426</v>
      </c>
      <c r="D6" s="121">
        <v>-176</v>
      </c>
      <c r="G6" t="s">
        <v>61</v>
      </c>
      <c r="H6" t="s">
        <v>114</v>
      </c>
      <c r="I6" t="s">
        <v>115</v>
      </c>
      <c r="J6" t="s">
        <v>66</v>
      </c>
      <c r="K6" t="s">
        <v>133</v>
      </c>
      <c r="L6" s="36" t="s">
        <v>172</v>
      </c>
      <c r="M6" s="36">
        <v>256</v>
      </c>
      <c r="N6" s="36">
        <v>277</v>
      </c>
      <c r="O6" s="36">
        <v>-21</v>
      </c>
      <c r="P6" s="36">
        <v>24.9</v>
      </c>
      <c r="Q6" s="36">
        <v>8855</v>
      </c>
      <c r="R6" s="37">
        <v>-2.3999999999999998E-3</v>
      </c>
      <c r="S6" s="37"/>
    </row>
    <row r="7" spans="1:19" x14ac:dyDescent="0.25">
      <c r="A7" s="96" t="s">
        <v>0</v>
      </c>
      <c r="B7" s="97">
        <f>+B5+B6</f>
        <v>497</v>
      </c>
      <c r="C7" s="97">
        <f t="shared" ref="C7:D7" si="0">+C5+C6</f>
        <v>639</v>
      </c>
      <c r="D7" s="135">
        <f t="shared" si="0"/>
        <v>-142</v>
      </c>
      <c r="G7" s="25" t="s">
        <v>61</v>
      </c>
      <c r="H7" s="25" t="s">
        <v>114</v>
      </c>
      <c r="I7" s="25" t="s">
        <v>115</v>
      </c>
      <c r="J7" s="25" t="s">
        <v>66</v>
      </c>
      <c r="K7" s="25" t="s">
        <v>133</v>
      </c>
      <c r="L7" s="25" t="s">
        <v>143</v>
      </c>
      <c r="M7" s="39">
        <v>250</v>
      </c>
      <c r="N7" s="39">
        <v>426</v>
      </c>
      <c r="O7" s="25">
        <v>-176</v>
      </c>
      <c r="P7" s="25">
        <v>35.299999999999997</v>
      </c>
      <c r="Q7" s="39">
        <v>10042</v>
      </c>
      <c r="R7" s="163">
        <v>-1.72E-2</v>
      </c>
    </row>
    <row r="8" spans="1:19" x14ac:dyDescent="0.25">
      <c r="A8" s="81" t="s">
        <v>16</v>
      </c>
      <c r="B8" s="36"/>
      <c r="C8" s="36"/>
      <c r="D8" s="36"/>
      <c r="E8" s="36"/>
      <c r="G8" t="s">
        <v>61</v>
      </c>
      <c r="H8" t="s">
        <v>114</v>
      </c>
      <c r="I8" t="s">
        <v>115</v>
      </c>
      <c r="J8" t="s">
        <v>66</v>
      </c>
      <c r="K8" t="s">
        <v>133</v>
      </c>
      <c r="L8" t="s">
        <v>173</v>
      </c>
      <c r="M8">
        <v>126</v>
      </c>
      <c r="N8">
        <v>116</v>
      </c>
      <c r="O8">
        <v>10</v>
      </c>
      <c r="P8">
        <v>41.3</v>
      </c>
      <c r="Q8" s="36">
        <v>5817</v>
      </c>
      <c r="R8" s="37">
        <v>1.6999999999999999E-3</v>
      </c>
    </row>
    <row r="9" spans="1:19" x14ac:dyDescent="0.25">
      <c r="A9" s="81" t="s">
        <v>5</v>
      </c>
      <c r="B9" s="3"/>
      <c r="C9" s="3"/>
      <c r="D9" s="3"/>
      <c r="G9" t="s">
        <v>61</v>
      </c>
      <c r="H9" t="s">
        <v>114</v>
      </c>
      <c r="I9" t="s">
        <v>115</v>
      </c>
      <c r="J9" t="s">
        <v>66</v>
      </c>
      <c r="K9" t="s">
        <v>133</v>
      </c>
      <c r="L9" t="s">
        <v>174</v>
      </c>
      <c r="M9" s="36">
        <v>767</v>
      </c>
      <c r="N9" s="36">
        <v>763</v>
      </c>
      <c r="O9" s="36">
        <v>4</v>
      </c>
      <c r="P9" s="36">
        <v>15.7</v>
      </c>
      <c r="Q9" s="36">
        <v>15687</v>
      </c>
      <c r="R9" s="36">
        <v>2.9999999999999997E-4</v>
      </c>
    </row>
    <row r="10" spans="1:19" x14ac:dyDescent="0.25">
      <c r="G10" s="25" t="s">
        <v>61</v>
      </c>
      <c r="H10" s="25" t="s">
        <v>114</v>
      </c>
      <c r="I10" s="25" t="s">
        <v>115</v>
      </c>
      <c r="J10" s="25" t="s">
        <v>66</v>
      </c>
      <c r="K10" s="25" t="s">
        <v>133</v>
      </c>
      <c r="L10" s="25" t="s">
        <v>147</v>
      </c>
      <c r="M10" s="25">
        <v>247</v>
      </c>
      <c r="N10" s="25">
        <v>213</v>
      </c>
      <c r="O10" s="25">
        <v>34</v>
      </c>
      <c r="P10" s="25">
        <v>28.6</v>
      </c>
      <c r="Q10" s="39">
        <v>8821</v>
      </c>
      <c r="R10" s="163">
        <v>3.8999999999999998E-3</v>
      </c>
    </row>
    <row r="11" spans="1:19" x14ac:dyDescent="0.25">
      <c r="A11" s="187" t="s">
        <v>12</v>
      </c>
      <c r="B11" s="188"/>
      <c r="C11" s="188"/>
      <c r="D11" s="188"/>
      <c r="E11" s="191"/>
      <c r="G11" t="s">
        <v>61</v>
      </c>
      <c r="H11" t="s">
        <v>114</v>
      </c>
      <c r="I11" t="s">
        <v>115</v>
      </c>
      <c r="J11" t="s">
        <v>66</v>
      </c>
      <c r="K11" t="s">
        <v>133</v>
      </c>
      <c r="L11" t="s">
        <v>175</v>
      </c>
      <c r="M11">
        <v>349</v>
      </c>
      <c r="N11">
        <v>341</v>
      </c>
      <c r="O11">
        <v>8</v>
      </c>
      <c r="P11">
        <v>21.3</v>
      </c>
      <c r="Q11" s="36">
        <v>10711</v>
      </c>
      <c r="R11" s="37">
        <v>6.9999999999999999E-4</v>
      </c>
    </row>
    <row r="12" spans="1:19" x14ac:dyDescent="0.25">
      <c r="A12" s="184" t="s">
        <v>55</v>
      </c>
      <c r="B12" s="185"/>
      <c r="C12" s="185"/>
      <c r="D12" s="185"/>
      <c r="E12" s="193"/>
      <c r="G12" t="s">
        <v>61</v>
      </c>
      <c r="H12" t="s">
        <v>114</v>
      </c>
      <c r="I12" t="s">
        <v>115</v>
      </c>
      <c r="J12" t="s">
        <v>66</v>
      </c>
      <c r="K12" t="s">
        <v>133</v>
      </c>
      <c r="L12" t="s">
        <v>134</v>
      </c>
      <c r="M12" s="36">
        <v>959</v>
      </c>
      <c r="N12" s="36">
        <v>883</v>
      </c>
      <c r="O12">
        <v>76</v>
      </c>
      <c r="P12">
        <v>19.600000000000001</v>
      </c>
      <c r="Q12" s="36">
        <v>22672</v>
      </c>
      <c r="R12" s="37">
        <v>3.3999999999999998E-3</v>
      </c>
    </row>
    <row r="13" spans="1:19" x14ac:dyDescent="0.25">
      <c r="A13" s="105" t="s">
        <v>48</v>
      </c>
      <c r="B13" s="2" t="s">
        <v>1</v>
      </c>
      <c r="C13" s="2" t="s">
        <v>2</v>
      </c>
      <c r="D13" s="2" t="s">
        <v>7</v>
      </c>
      <c r="E13" s="91" t="s">
        <v>4</v>
      </c>
      <c r="G13" t="s">
        <v>61</v>
      </c>
      <c r="H13" t="s">
        <v>114</v>
      </c>
      <c r="I13" t="s">
        <v>115</v>
      </c>
      <c r="J13" t="s">
        <v>66</v>
      </c>
      <c r="K13" t="s">
        <v>133</v>
      </c>
      <c r="L13" t="s">
        <v>176</v>
      </c>
      <c r="M13" s="36">
        <v>664</v>
      </c>
      <c r="N13" s="36">
        <v>726</v>
      </c>
      <c r="O13">
        <v>-62</v>
      </c>
      <c r="P13">
        <v>22</v>
      </c>
      <c r="Q13" s="36">
        <v>19207</v>
      </c>
      <c r="R13" s="37">
        <v>-3.2000000000000002E-3</v>
      </c>
    </row>
    <row r="14" spans="1:19" x14ac:dyDescent="0.25">
      <c r="A14" s="99" t="s">
        <v>53</v>
      </c>
      <c r="B14" s="92" cm="1">
        <f t="array" ref="B14:D14">M20:O20</f>
        <v>1266</v>
      </c>
      <c r="C14" s="92">
        <v>1213</v>
      </c>
      <c r="D14" s="140">
        <v>53</v>
      </c>
      <c r="E14" s="103">
        <f>Q20</f>
        <v>8821</v>
      </c>
      <c r="G14" t="s">
        <v>166</v>
      </c>
    </row>
    <row r="15" spans="1:19" x14ac:dyDescent="0.25">
      <c r="A15" s="94" t="s">
        <v>54</v>
      </c>
      <c r="B15" s="95" cm="1">
        <f t="array" ref="B15:D15">M17:O17</f>
        <v>1351</v>
      </c>
      <c r="C15" s="95">
        <v>1746</v>
      </c>
      <c r="D15" s="141">
        <v>-395</v>
      </c>
      <c r="E15" s="104">
        <f>Q17</f>
        <v>10042</v>
      </c>
      <c r="G15" t="s">
        <v>108</v>
      </c>
      <c r="H15" t="s">
        <v>57</v>
      </c>
      <c r="I15" t="s">
        <v>109</v>
      </c>
      <c r="J15" t="s">
        <v>110</v>
      </c>
      <c r="K15" t="s">
        <v>124</v>
      </c>
      <c r="L15" t="s">
        <v>125</v>
      </c>
      <c r="M15" t="s">
        <v>1</v>
      </c>
      <c r="N15" t="s">
        <v>2</v>
      </c>
      <c r="O15" t="s">
        <v>7</v>
      </c>
      <c r="P15" t="s">
        <v>111</v>
      </c>
      <c r="Q15" t="s">
        <v>112</v>
      </c>
      <c r="R15" t="s">
        <v>113</v>
      </c>
    </row>
    <row r="16" spans="1:19" x14ac:dyDescent="0.25">
      <c r="A16" s="96" t="s">
        <v>0</v>
      </c>
      <c r="B16" s="97">
        <f>+B14+B15</f>
        <v>2617</v>
      </c>
      <c r="C16" s="97">
        <f t="shared" ref="C16:D16" si="1">+C14+C15</f>
        <v>2959</v>
      </c>
      <c r="D16" s="142">
        <f t="shared" si="1"/>
        <v>-342</v>
      </c>
      <c r="E16" s="122">
        <f t="shared" ref="E16" si="2">+E14+E15</f>
        <v>18863</v>
      </c>
      <c r="G16" t="s">
        <v>61</v>
      </c>
      <c r="H16" t="s">
        <v>114</v>
      </c>
      <c r="I16" t="s">
        <v>115</v>
      </c>
      <c r="J16" t="s">
        <v>66</v>
      </c>
      <c r="K16" t="s">
        <v>133</v>
      </c>
      <c r="L16" t="s">
        <v>172</v>
      </c>
      <c r="M16" s="36">
        <v>1597</v>
      </c>
      <c r="N16" s="36">
        <v>1472</v>
      </c>
      <c r="O16">
        <v>125</v>
      </c>
      <c r="P16">
        <v>29.2</v>
      </c>
      <c r="Q16" s="36">
        <v>8855</v>
      </c>
      <c r="R16" s="37">
        <v>1.43E-2</v>
      </c>
    </row>
    <row r="17" spans="1:18" x14ac:dyDescent="0.25">
      <c r="A17" s="81" t="s">
        <v>16</v>
      </c>
      <c r="B17" s="3"/>
      <c r="C17" s="3"/>
      <c r="D17" s="3"/>
      <c r="E17" s="3"/>
      <c r="G17" s="25" t="s">
        <v>61</v>
      </c>
      <c r="H17" s="25" t="s">
        <v>114</v>
      </c>
      <c r="I17" s="25" t="s">
        <v>115</v>
      </c>
      <c r="J17" s="25" t="s">
        <v>66</v>
      </c>
      <c r="K17" s="25" t="s">
        <v>133</v>
      </c>
      <c r="L17" s="25" t="s">
        <v>143</v>
      </c>
      <c r="M17" s="39">
        <v>1351</v>
      </c>
      <c r="N17" s="39">
        <v>1746</v>
      </c>
      <c r="O17" s="25">
        <v>-395</v>
      </c>
      <c r="P17" s="25">
        <v>33.9</v>
      </c>
      <c r="Q17" s="39">
        <v>10042</v>
      </c>
      <c r="R17" s="163">
        <v>-3.78E-2</v>
      </c>
    </row>
    <row r="18" spans="1:18" x14ac:dyDescent="0.25">
      <c r="A18" s="81" t="s">
        <v>5</v>
      </c>
      <c r="B18" s="3"/>
      <c r="C18" s="3"/>
      <c r="D18" s="3"/>
      <c r="E18" s="3"/>
      <c r="G18" t="s">
        <v>61</v>
      </c>
      <c r="H18" t="s">
        <v>114</v>
      </c>
      <c r="I18" t="s">
        <v>115</v>
      </c>
      <c r="J18" t="s">
        <v>66</v>
      </c>
      <c r="K18" t="s">
        <v>133</v>
      </c>
      <c r="L18" t="s">
        <v>173</v>
      </c>
      <c r="M18" s="36">
        <v>583</v>
      </c>
      <c r="N18" s="36">
        <v>589</v>
      </c>
      <c r="O18">
        <v>-6</v>
      </c>
      <c r="P18">
        <v>51</v>
      </c>
      <c r="Q18" s="36">
        <v>5817</v>
      </c>
      <c r="R18" s="37">
        <v>-1E-3</v>
      </c>
    </row>
    <row r="19" spans="1:18" x14ac:dyDescent="0.25">
      <c r="G19" t="s">
        <v>61</v>
      </c>
      <c r="H19" t="s">
        <v>114</v>
      </c>
      <c r="I19" t="s">
        <v>115</v>
      </c>
      <c r="J19" t="s">
        <v>66</v>
      </c>
      <c r="K19" t="s">
        <v>133</v>
      </c>
      <c r="L19" t="s">
        <v>174</v>
      </c>
      <c r="M19" s="36">
        <v>4057</v>
      </c>
      <c r="N19" s="36">
        <v>3911</v>
      </c>
      <c r="O19">
        <v>146</v>
      </c>
      <c r="P19">
        <v>16.3</v>
      </c>
      <c r="Q19" s="36">
        <v>15687</v>
      </c>
      <c r="R19" s="37">
        <v>9.4000000000000004E-3</v>
      </c>
    </row>
    <row r="20" spans="1:18" x14ac:dyDescent="0.25">
      <c r="G20" s="25" t="s">
        <v>61</v>
      </c>
      <c r="H20" s="25" t="s">
        <v>114</v>
      </c>
      <c r="I20" s="25" t="s">
        <v>115</v>
      </c>
      <c r="J20" s="25" t="s">
        <v>66</v>
      </c>
      <c r="K20" s="25" t="s">
        <v>133</v>
      </c>
      <c r="L20" s="25" t="s">
        <v>147</v>
      </c>
      <c r="M20" s="39">
        <v>1266</v>
      </c>
      <c r="N20" s="39">
        <v>1213</v>
      </c>
      <c r="O20" s="25">
        <v>53</v>
      </c>
      <c r="P20" s="25">
        <v>37.799999999999997</v>
      </c>
      <c r="Q20" s="39">
        <v>8821</v>
      </c>
      <c r="R20" s="163">
        <v>6.0000000000000001E-3</v>
      </c>
    </row>
    <row r="21" spans="1:18" x14ac:dyDescent="0.25">
      <c r="G21" t="s">
        <v>61</v>
      </c>
      <c r="H21" t="s">
        <v>114</v>
      </c>
      <c r="I21" t="s">
        <v>115</v>
      </c>
      <c r="J21" t="s">
        <v>66</v>
      </c>
      <c r="K21" t="s">
        <v>133</v>
      </c>
      <c r="L21" t="s">
        <v>175</v>
      </c>
      <c r="M21" s="36">
        <v>1935</v>
      </c>
      <c r="N21" s="36">
        <v>1676</v>
      </c>
      <c r="O21">
        <v>259</v>
      </c>
      <c r="P21">
        <v>25.9</v>
      </c>
      <c r="Q21" s="36">
        <v>10711</v>
      </c>
      <c r="R21" s="37">
        <v>2.4799999999999999E-2</v>
      </c>
    </row>
    <row r="22" spans="1:18" x14ac:dyDescent="0.25">
      <c r="G22" t="s">
        <v>61</v>
      </c>
      <c r="H22" t="s">
        <v>114</v>
      </c>
      <c r="I22" t="s">
        <v>115</v>
      </c>
      <c r="J22" t="s">
        <v>66</v>
      </c>
      <c r="K22" t="s">
        <v>133</v>
      </c>
      <c r="L22" t="s">
        <v>134</v>
      </c>
      <c r="M22" s="36">
        <v>5155</v>
      </c>
      <c r="N22" s="36">
        <v>4782</v>
      </c>
      <c r="O22">
        <v>373</v>
      </c>
      <c r="P22">
        <v>18.2</v>
      </c>
      <c r="Q22" s="36">
        <v>22672</v>
      </c>
      <c r="R22" s="37">
        <v>1.67E-2</v>
      </c>
    </row>
    <row r="23" spans="1:18" x14ac:dyDescent="0.25">
      <c r="G23" t="s">
        <v>61</v>
      </c>
      <c r="H23" t="s">
        <v>114</v>
      </c>
      <c r="I23" t="s">
        <v>115</v>
      </c>
      <c r="J23" t="s">
        <v>66</v>
      </c>
      <c r="K23" t="s">
        <v>133</v>
      </c>
      <c r="L23" t="s">
        <v>176</v>
      </c>
      <c r="M23" s="36">
        <v>3769</v>
      </c>
      <c r="N23" s="36">
        <v>3766</v>
      </c>
      <c r="O23">
        <v>3</v>
      </c>
      <c r="P23">
        <v>24.2</v>
      </c>
      <c r="Q23" s="36">
        <v>19207</v>
      </c>
      <c r="R23" s="37">
        <v>2.0000000000000001E-4</v>
      </c>
    </row>
    <row r="26" spans="1:18" x14ac:dyDescent="0.25">
      <c r="B26" t="s">
        <v>52</v>
      </c>
      <c r="N26" t="s">
        <v>61</v>
      </c>
    </row>
    <row r="27" spans="1:18" x14ac:dyDescent="0.25">
      <c r="A27" s="19">
        <v>45778</v>
      </c>
      <c r="B27">
        <v>-19</v>
      </c>
      <c r="N27" t="s">
        <v>114</v>
      </c>
    </row>
    <row r="28" spans="1:18" x14ac:dyDescent="0.25">
      <c r="A28" s="19">
        <v>45809</v>
      </c>
      <c r="B28">
        <v>11</v>
      </c>
      <c r="N28" t="s">
        <v>115</v>
      </c>
    </row>
    <row r="29" spans="1:18" x14ac:dyDescent="0.25">
      <c r="A29" s="19">
        <v>45839</v>
      </c>
      <c r="B29">
        <v>-13</v>
      </c>
      <c r="N29" t="s">
        <v>66</v>
      </c>
    </row>
    <row r="30" spans="1:18" x14ac:dyDescent="0.25">
      <c r="A30" s="19">
        <v>45870</v>
      </c>
      <c r="B30" s="42">
        <v>35</v>
      </c>
      <c r="N30" t="s">
        <v>133</v>
      </c>
    </row>
    <row r="31" spans="1:18" x14ac:dyDescent="0.25">
      <c r="A31" s="19">
        <v>45901</v>
      </c>
      <c r="B31">
        <v>-16</v>
      </c>
    </row>
    <row r="32" spans="1:18" x14ac:dyDescent="0.25">
      <c r="A32" s="19">
        <v>45931</v>
      </c>
      <c r="B32">
        <v>13</v>
      </c>
    </row>
    <row r="33" spans="1:2" x14ac:dyDescent="0.25">
      <c r="A33" s="19">
        <v>45962</v>
      </c>
      <c r="B33">
        <v>50</v>
      </c>
    </row>
    <row r="34" spans="1:2" x14ac:dyDescent="0.25">
      <c r="A34" s="19">
        <v>45992</v>
      </c>
      <c r="B34">
        <v>-152</v>
      </c>
    </row>
    <row r="35" spans="1:2" x14ac:dyDescent="0.25">
      <c r="A35" s="19">
        <v>46023</v>
      </c>
      <c r="B35">
        <v>-39</v>
      </c>
    </row>
    <row r="36" spans="1:2" x14ac:dyDescent="0.25">
      <c r="A36" s="19">
        <v>46054</v>
      </c>
      <c r="B36">
        <v>94</v>
      </c>
    </row>
    <row r="37" spans="1:2" x14ac:dyDescent="0.25">
      <c r="A37" s="19">
        <v>46082</v>
      </c>
      <c r="B37">
        <v>-18</v>
      </c>
    </row>
    <row r="38" spans="1:2" x14ac:dyDescent="0.25">
      <c r="A38" s="19">
        <v>46113</v>
      </c>
      <c r="B38">
        <v>7</v>
      </c>
    </row>
    <row r="39" spans="1:2" x14ac:dyDescent="0.25">
      <c r="A39" s="19">
        <v>46143</v>
      </c>
      <c r="B39">
        <v>-142</v>
      </c>
    </row>
  </sheetData>
  <mergeCells count="4">
    <mergeCell ref="A2:D2"/>
    <mergeCell ref="A3:D3"/>
    <mergeCell ref="A12:E12"/>
    <mergeCell ref="A11:E11"/>
  </mergeCells>
  <hyperlinks>
    <hyperlink ref="A1" r:id="rId1" xr:uid="{F2A99AAA-2C3A-4FBF-9139-A8E76CCAD139}"/>
    <hyperlink ref="E2" r:id="rId2" xr:uid="{34AD06B4-66AC-41BB-8D06-7EA606046AD2}"/>
  </hyperlinks>
  <pageMargins left="0.511811024" right="0.511811024" top="0.78740157499999996" bottom="0.78740157499999996" header="0.31496062000000002" footer="0.31496062000000002"/>
  <headerFooter>
    <oddHeader>&amp;L&amp;"Calibri"&amp;10&amp;K0000FF Classificação: RESTRITA&amp;1#_x000D_</oddHeader>
  </headerFooter>
  <drawing r:id="rId3"/>
</worksheet>
</file>

<file path=docMetadata/LabelInfo.xml><?xml version="1.0" encoding="utf-8"?>
<clbl:labelList xmlns:clbl="http://schemas.microsoft.com/office/2020/mipLabelMetadata">
  <clbl:label id="{549d7762-508d-44f8-a2ae-91da522b0310}" enabled="1" method="Standard" siteId="{6d60b55c-2576-4d60-ae33-11df0ea07983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5</vt:i4>
      </vt:variant>
    </vt:vector>
  </HeadingPairs>
  <TitlesOfParts>
    <vt:vector size="29" baseType="lpstr">
      <vt:lpstr>1 Comercio Estado</vt:lpstr>
      <vt:lpstr>2 Comercio Capital</vt:lpstr>
      <vt:lpstr>3 Serviços Estado</vt:lpstr>
      <vt:lpstr>4 Serviços Capital</vt:lpstr>
      <vt:lpstr>5 SINDIAUTO</vt:lpstr>
      <vt:lpstr>6 SINDIFLORES</vt:lpstr>
      <vt:lpstr>7 SINDIOPTICA</vt:lpstr>
      <vt:lpstr>8 SINDINESFA</vt:lpstr>
      <vt:lpstr>9 SINCOQUIM</vt:lpstr>
      <vt:lpstr>10 SJRP</vt:lpstr>
      <vt:lpstr>11 ITAPEVA</vt:lpstr>
      <vt:lpstr>12 BOTUCATU</vt:lpstr>
      <vt:lpstr>13 JUNDIAÍ</vt:lpstr>
      <vt:lpstr>14 MATÃO</vt:lpstr>
      <vt:lpstr>15 PINDA</vt:lpstr>
      <vt:lpstr>16 SJC</vt:lpstr>
      <vt:lpstr>17 MIRASSOL</vt:lpstr>
      <vt:lpstr>18 VENCESLAU</vt:lpstr>
      <vt:lpstr>19 MOGI</vt:lpstr>
      <vt:lpstr>20 RIBEIRÃO</vt:lpstr>
      <vt:lpstr>21 JAÚ</vt:lpstr>
      <vt:lpstr>999 ESP</vt:lpstr>
      <vt:lpstr>transporte</vt:lpstr>
      <vt:lpstr>Planilha1</vt:lpstr>
      <vt:lpstr>Cidade</vt:lpstr>
      <vt:lpstr>Comércio</vt:lpstr>
      <vt:lpstr>grafico2</vt:lpstr>
      <vt:lpstr>Var.Ano</vt:lpstr>
      <vt:lpstr>Var.mes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Vasconcellos</dc:creator>
  <cp:lastModifiedBy>Erika Osti</cp:lastModifiedBy>
  <cp:lastPrinted>2025-12-03T10:10:09Z</cp:lastPrinted>
  <dcterms:created xsi:type="dcterms:W3CDTF">2020-09-16T15:07:24Z</dcterms:created>
  <dcterms:modified xsi:type="dcterms:W3CDTF">2026-07-22T22:16:20Z</dcterms:modified>
</cp:coreProperties>
</file>